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mmbonline-my.sharepoint.com/personal/peterka_vit_brno_cz/Documents/Plocha/Rozpočet/"/>
    </mc:Choice>
  </mc:AlternateContent>
  <xr:revisionPtr revIDLastSave="0" documentId="11_B2766F4CC2D5CCF24DB1CD3DAF700D1D4CF39825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VRN - Vedlejší rozpočtové..." sheetId="2" r:id="rId2"/>
    <sheet name="SO 101.1 - Chodník" sheetId="3" r:id="rId3"/>
    <sheet name="SO 101.2 - Zábradlí" sheetId="4" r:id="rId4"/>
    <sheet name="SO 102 - Chodník" sheetId="5" r:id="rId5"/>
  </sheets>
  <definedNames>
    <definedName name="_xlnm._FilterDatabase" localSheetId="2" hidden="1">'SO 101.1 - Chodník'!$C$122:$K$309</definedName>
    <definedName name="_xlnm._FilterDatabase" localSheetId="3" hidden="1">'SO 101.2 - Zábradlí'!$C$122:$K$175</definedName>
    <definedName name="_xlnm._FilterDatabase" localSheetId="4" hidden="1">'SO 102 - Chodník'!$C$121:$K$166</definedName>
    <definedName name="_xlnm._FilterDatabase" localSheetId="1" hidden="1">'VRN - Vedlejší rozpočtové...'!$C$117:$K$134</definedName>
    <definedName name="_xlnm.Print_Titles" localSheetId="0">'Rekapitulace stavby'!$92:$92</definedName>
    <definedName name="_xlnm.Print_Titles" localSheetId="2">'SO 101.1 - Chodník'!$122:$122</definedName>
    <definedName name="_xlnm.Print_Titles" localSheetId="3">'SO 101.2 - Zábradlí'!$122:$122</definedName>
    <definedName name="_xlnm.Print_Titles" localSheetId="4">'SO 102 - Chodník'!$121:$121</definedName>
    <definedName name="_xlnm.Print_Titles" localSheetId="1">'VRN - Vedlejší rozpočtové...'!$117:$117</definedName>
    <definedName name="_xlnm.Print_Area" localSheetId="0">'Rekapitulace stavby'!$D$4:$AO$76,'Rekapitulace stavby'!$C$82:$AQ$99</definedName>
    <definedName name="_xlnm.Print_Area" localSheetId="2">'SO 101.1 - Chodník'!$C$4:$J$76,'SO 101.1 - Chodník'!$C$82:$J$104,'SO 101.1 - Chodník'!$C$110:$K$309</definedName>
    <definedName name="_xlnm.Print_Area" localSheetId="3">'SO 101.2 - Zábradlí'!$C$4:$J$76,'SO 101.2 - Zábradlí'!$C$82:$J$104,'SO 101.2 - Zábradlí'!$C$110:$K$175</definedName>
    <definedName name="_xlnm.Print_Area" localSheetId="4">'SO 102 - Chodník'!$C$4:$J$76,'SO 102 - Chodník'!$C$82:$J$103,'SO 102 - Chodník'!$C$109:$K$166</definedName>
    <definedName name="_xlnm.Print_Area" localSheetId="1">'VRN - Vedlejší rozpočtové...'!$C$4:$J$76,'VRN - Vedlejší rozpočtové...'!$C$82:$J$99,'VRN - Vedlejší rozpočtové...'!$C$105:$K$134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66" i="5"/>
  <c r="BH166" i="5"/>
  <c r="BG166" i="5"/>
  <c r="BF166" i="5"/>
  <c r="T166" i="5"/>
  <c r="T165" i="5"/>
  <c r="R166" i="5"/>
  <c r="R165" i="5"/>
  <c r="P166" i="5"/>
  <c r="P165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T136" i="5"/>
  <c r="R137" i="5"/>
  <c r="R136" i="5"/>
  <c r="P137" i="5"/>
  <c r="P136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J119" i="5"/>
  <c r="F118" i="5"/>
  <c r="F116" i="5"/>
  <c r="E114" i="5"/>
  <c r="J92" i="5"/>
  <c r="F91" i="5"/>
  <c r="F89" i="5"/>
  <c r="E87" i="5"/>
  <c r="J21" i="5"/>
  <c r="E21" i="5"/>
  <c r="J91" i="5"/>
  <c r="J20" i="5"/>
  <c r="J18" i="5"/>
  <c r="E18" i="5"/>
  <c r="F92" i="5"/>
  <c r="J17" i="5"/>
  <c r="J12" i="5"/>
  <c r="J89" i="5"/>
  <c r="E7" i="5"/>
  <c r="E112" i="5"/>
  <c r="J37" i="4"/>
  <c r="J36" i="4"/>
  <c r="AY97" i="1"/>
  <c r="J35" i="4"/>
  <c r="AX97" i="1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1" i="4"/>
  <c r="BH161" i="4"/>
  <c r="BG161" i="4"/>
  <c r="BF161" i="4"/>
  <c r="T161" i="4"/>
  <c r="R161" i="4"/>
  <c r="P161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T149" i="4"/>
  <c r="R150" i="4"/>
  <c r="R149" i="4"/>
  <c r="P150" i="4"/>
  <c r="P149" i="4"/>
  <c r="BI145" i="4"/>
  <c r="BH145" i="4"/>
  <c r="BG145" i="4"/>
  <c r="BF145" i="4"/>
  <c r="T145" i="4"/>
  <c r="T144" i="4"/>
  <c r="R145" i="4"/>
  <c r="R144" i="4"/>
  <c r="P145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F119" i="4"/>
  <c r="F117" i="4"/>
  <c r="E115" i="4"/>
  <c r="J92" i="4"/>
  <c r="F91" i="4"/>
  <c r="F89" i="4"/>
  <c r="E87" i="4"/>
  <c r="J21" i="4"/>
  <c r="E21" i="4"/>
  <c r="J91" i="4"/>
  <c r="J20" i="4"/>
  <c r="J18" i="4"/>
  <c r="E18" i="4"/>
  <c r="F92" i="4"/>
  <c r="J17" i="4"/>
  <c r="J12" i="4"/>
  <c r="J89" i="4"/>
  <c r="E7" i="4"/>
  <c r="E85" i="4"/>
  <c r="J37" i="3"/>
  <c r="J36" i="3"/>
  <c r="AY96" i="1"/>
  <c r="J35" i="3"/>
  <c r="AX96" i="1"/>
  <c r="BI309" i="3"/>
  <c r="BH309" i="3"/>
  <c r="BG309" i="3"/>
  <c r="BF309" i="3"/>
  <c r="T309" i="3"/>
  <c r="T308" i="3"/>
  <c r="R309" i="3"/>
  <c r="R308" i="3"/>
  <c r="P309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T284" i="3"/>
  <c r="R285" i="3"/>
  <c r="R284" i="3"/>
  <c r="P285" i="3"/>
  <c r="P284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J120" i="3"/>
  <c r="F119" i="3"/>
  <c r="F117" i="3"/>
  <c r="E115" i="3"/>
  <c r="J92" i="3"/>
  <c r="F91" i="3"/>
  <c r="F89" i="3"/>
  <c r="E87" i="3"/>
  <c r="J21" i="3"/>
  <c r="E21" i="3"/>
  <c r="J91" i="3"/>
  <c r="J20" i="3"/>
  <c r="J18" i="3"/>
  <c r="E18" i="3"/>
  <c r="F120" i="3"/>
  <c r="J17" i="3"/>
  <c r="J12" i="3"/>
  <c r="J117" i="3"/>
  <c r="E7" i="3"/>
  <c r="E85" i="3"/>
  <c r="J37" i="2"/>
  <c r="J36" i="2"/>
  <c r="AY95" i="1"/>
  <c r="J35" i="2"/>
  <c r="AX95" i="1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F114" i="2"/>
  <c r="F112" i="2"/>
  <c r="E110" i="2"/>
  <c r="J92" i="2"/>
  <c r="F91" i="2"/>
  <c r="F89" i="2"/>
  <c r="E87" i="2"/>
  <c r="J21" i="2"/>
  <c r="E21" i="2"/>
  <c r="J114" i="2"/>
  <c r="J20" i="2"/>
  <c r="J18" i="2"/>
  <c r="E18" i="2"/>
  <c r="F92" i="2"/>
  <c r="J17" i="2"/>
  <c r="J12" i="2"/>
  <c r="J89" i="2"/>
  <c r="E7" i="2"/>
  <c r="E108" i="2"/>
  <c r="L90" i="1"/>
  <c r="AM90" i="1"/>
  <c r="AM89" i="1"/>
  <c r="L89" i="1"/>
  <c r="AM87" i="1"/>
  <c r="L87" i="1"/>
  <c r="L85" i="1"/>
  <c r="L84" i="1"/>
  <c r="BK121" i="2"/>
  <c r="J126" i="2"/>
  <c r="J131" i="2"/>
  <c r="BK131" i="2"/>
  <c r="J271" i="3"/>
  <c r="J208" i="3"/>
  <c r="BK137" i="3"/>
  <c r="BK177" i="3"/>
  <c r="BK156" i="3"/>
  <c r="J168" i="3"/>
  <c r="J281" i="3"/>
  <c r="BK257" i="3"/>
  <c r="J235" i="3"/>
  <c r="BK181" i="3"/>
  <c r="J153" i="4"/>
  <c r="J163" i="5"/>
  <c r="J147" i="5"/>
  <c r="BK128" i="2"/>
  <c r="BK214" i="3"/>
  <c r="J279" i="3"/>
  <c r="J274" i="3"/>
  <c r="J300" i="3"/>
  <c r="J170" i="3"/>
  <c r="J223" i="3"/>
  <c r="BK223" i="3"/>
  <c r="J155" i="4"/>
  <c r="BK172" i="4"/>
  <c r="J133" i="4"/>
  <c r="J152" i="5"/>
  <c r="J142" i="5"/>
  <c r="BK142" i="5"/>
  <c r="BK125" i="2"/>
  <c r="J132" i="2"/>
  <c r="BK212" i="3"/>
  <c r="BK268" i="3"/>
  <c r="J218" i="3"/>
  <c r="BK187" i="3"/>
  <c r="J192" i="3"/>
  <c r="J160" i="3"/>
  <c r="J141" i="3"/>
  <c r="BK300" i="3"/>
  <c r="J237" i="3"/>
  <c r="J187" i="3"/>
  <c r="BK170" i="3"/>
  <c r="J153" i="3"/>
  <c r="BK239" i="3"/>
  <c r="J195" i="3"/>
  <c r="BK192" i="3"/>
  <c r="J202" i="3"/>
  <c r="J161" i="4"/>
  <c r="BK150" i="4"/>
  <c r="BK156" i="5"/>
  <c r="BK137" i="5"/>
  <c r="J125" i="5"/>
  <c r="J131" i="5"/>
  <c r="BK132" i="2"/>
  <c r="BK221" i="3"/>
  <c r="BK168" i="3"/>
  <c r="BK274" i="3"/>
  <c r="BK126" i="3"/>
  <c r="J297" i="3"/>
  <c r="BK306" i="3"/>
  <c r="J290" i="3"/>
  <c r="BK185" i="3"/>
  <c r="J133" i="3"/>
  <c r="BK237" i="3"/>
  <c r="BK155" i="4"/>
  <c r="BK166" i="5"/>
  <c r="BK131" i="5"/>
  <c r="J126" i="3"/>
  <c r="BK189" i="3"/>
  <c r="BK285" i="3"/>
  <c r="BK271" i="3"/>
  <c r="BK153" i="3"/>
  <c r="J145" i="5"/>
  <c r="J129" i="2"/>
  <c r="J134" i="2"/>
  <c r="J124" i="2"/>
  <c r="J216" i="3"/>
  <c r="BK133" i="4"/>
  <c r="J126" i="4"/>
  <c r="J129" i="5"/>
  <c r="J122" i="2"/>
  <c r="BK134" i="2"/>
  <c r="J127" i="2"/>
  <c r="BK129" i="2"/>
  <c r="J133" i="2"/>
  <c r="BK243" i="3"/>
  <c r="BK167" i="4"/>
  <c r="J125" i="2"/>
  <c r="J130" i="2"/>
  <c r="BK126" i="2"/>
  <c r="BK133" i="2"/>
  <c r="F36" i="2"/>
  <c r="J260" i="3"/>
  <c r="BK163" i="3"/>
  <c r="BK297" i="3"/>
  <c r="J137" i="3"/>
  <c r="J200" i="3"/>
  <c r="BK232" i="3"/>
  <c r="BK195" i="3"/>
  <c r="BK202" i="3"/>
  <c r="BK216" i="3"/>
  <c r="J148" i="3"/>
  <c r="J170" i="4"/>
  <c r="J172" i="4"/>
  <c r="J141" i="4"/>
  <c r="BK160" i="5"/>
  <c r="J156" i="5"/>
  <c r="J166" i="5"/>
  <c r="BK130" i="3"/>
  <c r="J129" i="4"/>
  <c r="J150" i="4"/>
  <c r="BK125" i="5"/>
  <c r="J189" i="3"/>
  <c r="BK133" i="5"/>
  <c r="F34" i="2"/>
  <c r="BK122" i="2"/>
  <c r="BK123" i="2"/>
  <c r="J138" i="4"/>
  <c r="BK145" i="5"/>
  <c r="J306" i="3"/>
  <c r="J251" i="3"/>
  <c r="J243" i="3"/>
  <c r="BK260" i="3"/>
  <c r="J204" i="3"/>
  <c r="BK129" i="4"/>
  <c r="AS94" i="1"/>
  <c r="F35" i="2"/>
  <c r="BK208" i="3"/>
  <c r="BK309" i="3"/>
  <c r="BK235" i="3"/>
  <c r="J177" i="3"/>
  <c r="BK148" i="3"/>
  <c r="J262" i="3"/>
  <c r="BK249" i="3"/>
  <c r="J130" i="3"/>
  <c r="BK229" i="3"/>
  <c r="J181" i="3"/>
  <c r="BK198" i="3"/>
  <c r="J174" i="4"/>
  <c r="BK174" i="4"/>
  <c r="BK135" i="4"/>
  <c r="BK131" i="4"/>
  <c r="J160" i="5"/>
  <c r="BK147" i="5"/>
  <c r="J123" i="2"/>
  <c r="J128" i="2"/>
  <c r="BK124" i="2"/>
  <c r="J34" i="2"/>
  <c r="BK262" i="3"/>
  <c r="BK153" i="4"/>
  <c r="J131" i="4"/>
  <c r="BK152" i="5"/>
  <c r="J239" i="3"/>
  <c r="J246" i="3"/>
  <c r="J221" i="3"/>
  <c r="BK304" i="3"/>
  <c r="BK290" i="3"/>
  <c r="J232" i="3"/>
  <c r="J185" i="3"/>
  <c r="J156" i="3"/>
  <c r="BK141" i="3"/>
  <c r="BK251" i="3"/>
  <c r="BK246" i="3"/>
  <c r="BK160" i="3"/>
  <c r="BK174" i="3"/>
  <c r="J257" i="3"/>
  <c r="J212" i="3"/>
  <c r="J229" i="3"/>
  <c r="J163" i="3"/>
  <c r="BK218" i="3"/>
  <c r="J174" i="3"/>
  <c r="BK145" i="4"/>
  <c r="J145" i="4"/>
  <c r="BK170" i="4"/>
  <c r="J135" i="4"/>
  <c r="J133" i="5"/>
  <c r="BK150" i="5"/>
  <c r="BK129" i="5"/>
  <c r="J137" i="5"/>
  <c r="BK127" i="2"/>
  <c r="J121" i="2"/>
  <c r="BK130" i="2"/>
  <c r="BK276" i="3"/>
  <c r="J309" i="3"/>
  <c r="J214" i="3"/>
  <c r="J198" i="3"/>
  <c r="J276" i="3"/>
  <c r="BK204" i="3"/>
  <c r="J249" i="3"/>
  <c r="J167" i="4"/>
  <c r="BK161" i="4"/>
  <c r="BK227" i="3"/>
  <c r="J304" i="3"/>
  <c r="J285" i="3"/>
  <c r="J227" i="3"/>
  <c r="BK172" i="3"/>
  <c r="J302" i="3"/>
  <c r="BK279" i="3"/>
  <c r="BK302" i="3"/>
  <c r="J172" i="3"/>
  <c r="BK281" i="3"/>
  <c r="BK133" i="3"/>
  <c r="J268" i="3"/>
  <c r="BK200" i="3"/>
  <c r="BK138" i="4"/>
  <c r="BK141" i="4"/>
  <c r="BK126" i="4"/>
  <c r="BK163" i="5"/>
  <c r="J150" i="5"/>
  <c r="F37" i="2"/>
  <c r="BK289" i="3" l="1"/>
  <c r="J289" i="3" s="1"/>
  <c r="J102" i="3" s="1"/>
  <c r="R207" i="3"/>
  <c r="P289" i="3"/>
  <c r="P207" i="3"/>
  <c r="R125" i="3"/>
  <c r="T137" i="4"/>
  <c r="P120" i="2"/>
  <c r="P119" i="2" s="1"/>
  <c r="P118" i="2" s="1"/>
  <c r="AU95" i="1" s="1"/>
  <c r="P137" i="4"/>
  <c r="P125" i="4"/>
  <c r="P124" i="4"/>
  <c r="T270" i="3"/>
  <c r="R120" i="2"/>
  <c r="R119" i="2" s="1"/>
  <c r="R118" i="2" s="1"/>
  <c r="BK152" i="4"/>
  <c r="BK151" i="4"/>
  <c r="J151" i="4"/>
  <c r="J102" i="4" s="1"/>
  <c r="BK120" i="2"/>
  <c r="J120" i="2"/>
  <c r="J98" i="2" s="1"/>
  <c r="BK125" i="3"/>
  <c r="J125" i="3"/>
  <c r="J98" i="3"/>
  <c r="P152" i="4"/>
  <c r="P151" i="4" s="1"/>
  <c r="P123" i="4" s="1"/>
  <c r="AU97" i="1" s="1"/>
  <c r="R270" i="3"/>
  <c r="R125" i="4"/>
  <c r="T152" i="4"/>
  <c r="T151" i="4" s="1"/>
  <c r="P270" i="3"/>
  <c r="T207" i="3"/>
  <c r="T125" i="4"/>
  <c r="T124" i="4" s="1"/>
  <c r="R152" i="4"/>
  <c r="R151" i="4" s="1"/>
  <c r="BK207" i="3"/>
  <c r="J207" i="3" s="1"/>
  <c r="J99" i="3" s="1"/>
  <c r="T120" i="2"/>
  <c r="T119" i="2" s="1"/>
  <c r="T118" i="2" s="1"/>
  <c r="T125" i="3"/>
  <c r="T124" i="3" s="1"/>
  <c r="T123" i="3" s="1"/>
  <c r="BK125" i="4"/>
  <c r="J125" i="4"/>
  <c r="J98" i="4"/>
  <c r="R289" i="3"/>
  <c r="T289" i="3"/>
  <c r="R124" i="5"/>
  <c r="P125" i="3"/>
  <c r="P124" i="3" s="1"/>
  <c r="P123" i="3" s="1"/>
  <c r="AU96" i="1" s="1"/>
  <c r="BK270" i="3"/>
  <c r="J270" i="3" s="1"/>
  <c r="J100" i="3" s="1"/>
  <c r="BK137" i="4"/>
  <c r="J137" i="4" s="1"/>
  <c r="J99" i="4" s="1"/>
  <c r="P124" i="5"/>
  <c r="R141" i="5"/>
  <c r="R155" i="5"/>
  <c r="R137" i="4"/>
  <c r="BK124" i="5"/>
  <c r="J124" i="5" s="1"/>
  <c r="J98" i="5" s="1"/>
  <c r="T124" i="5"/>
  <c r="BK141" i="5"/>
  <c r="J141" i="5" s="1"/>
  <c r="J100" i="5" s="1"/>
  <c r="P141" i="5"/>
  <c r="P123" i="5" s="1"/>
  <c r="P122" i="5" s="1"/>
  <c r="AU98" i="1" s="1"/>
  <c r="T141" i="5"/>
  <c r="BK155" i="5"/>
  <c r="J155" i="5"/>
  <c r="J101" i="5"/>
  <c r="P155" i="5"/>
  <c r="T155" i="5"/>
  <c r="BK144" i="4"/>
  <c r="J144" i="4" s="1"/>
  <c r="J100" i="4" s="1"/>
  <c r="BK149" i="4"/>
  <c r="J149" i="4"/>
  <c r="J101" i="4"/>
  <c r="BK308" i="3"/>
  <c r="J308" i="3"/>
  <c r="J103" i="3"/>
  <c r="BK284" i="3"/>
  <c r="J284" i="3" s="1"/>
  <c r="J101" i="3" s="1"/>
  <c r="BK136" i="5"/>
  <c r="J136" i="5"/>
  <c r="J99" i="5" s="1"/>
  <c r="BK165" i="5"/>
  <c r="J165" i="5"/>
  <c r="J102" i="5" s="1"/>
  <c r="E85" i="5"/>
  <c r="F119" i="5"/>
  <c r="J116" i="5"/>
  <c r="BE133" i="5"/>
  <c r="J118" i="5"/>
  <c r="BE150" i="5"/>
  <c r="BE156" i="5"/>
  <c r="BE160" i="5"/>
  <c r="BE137" i="5"/>
  <c r="BE147" i="5"/>
  <c r="BE166" i="5"/>
  <c r="BE163" i="5"/>
  <c r="J152" i="4"/>
  <c r="J103" i="4"/>
  <c r="BE125" i="5"/>
  <c r="BE129" i="5"/>
  <c r="BE131" i="5"/>
  <c r="BE142" i="5"/>
  <c r="BE152" i="5"/>
  <c r="BE145" i="5"/>
  <c r="E113" i="4"/>
  <c r="BE126" i="4"/>
  <c r="BE135" i="4"/>
  <c r="J117" i="4"/>
  <c r="BE131" i="4"/>
  <c r="BE138" i="4"/>
  <c r="F120" i="4"/>
  <c r="BE145" i="4"/>
  <c r="BE167" i="4"/>
  <c r="BE129" i="4"/>
  <c r="BE150" i="4"/>
  <c r="BE170" i="4"/>
  <c r="BE155" i="4"/>
  <c r="BE133" i="4"/>
  <c r="BE161" i="4"/>
  <c r="J119" i="4"/>
  <c r="BE172" i="4"/>
  <c r="BE174" i="4"/>
  <c r="BE141" i="4"/>
  <c r="BE153" i="4"/>
  <c r="BE168" i="3"/>
  <c r="J89" i="3"/>
  <c r="BE208" i="3"/>
  <c r="BE218" i="3"/>
  <c r="BE172" i="3"/>
  <c r="BE237" i="3"/>
  <c r="BE243" i="3"/>
  <c r="BE262" i="3"/>
  <c r="BE271" i="3"/>
  <c r="BE276" i="3"/>
  <c r="BE204" i="3"/>
  <c r="BE195" i="3"/>
  <c r="BE214" i="3"/>
  <c r="BE221" i="3"/>
  <c r="BE126" i="3"/>
  <c r="BE141" i="3"/>
  <c r="BE187" i="3"/>
  <c r="BE156" i="3"/>
  <c r="BE177" i="3"/>
  <c r="BE192" i="3"/>
  <c r="BE281" i="3"/>
  <c r="BE290" i="3"/>
  <c r="BE235" i="3"/>
  <c r="BE229" i="3"/>
  <c r="BE246" i="3"/>
  <c r="BE223" i="3"/>
  <c r="BE227" i="3"/>
  <c r="BE232" i="3"/>
  <c r="BE257" i="3"/>
  <c r="BE297" i="3"/>
  <c r="BE304" i="3"/>
  <c r="BE251" i="3"/>
  <c r="BE137" i="3"/>
  <c r="BE153" i="3"/>
  <c r="BE163" i="3"/>
  <c r="BE174" i="3"/>
  <c r="BE200" i="3"/>
  <c r="BE239" i="3"/>
  <c r="BE181" i="3"/>
  <c r="BE198" i="3"/>
  <c r="BK119" i="2"/>
  <c r="BK118" i="2" s="1"/>
  <c r="J118" i="2" s="1"/>
  <c r="J30" i="2" s="1"/>
  <c r="E113" i="3"/>
  <c r="J119" i="3"/>
  <c r="BE133" i="3"/>
  <c r="BE148" i="3"/>
  <c r="BE160" i="3"/>
  <c r="BE216" i="3"/>
  <c r="BE309" i="3"/>
  <c r="BE300" i="3"/>
  <c r="BE306" i="3"/>
  <c r="BE285" i="3"/>
  <c r="BE302" i="3"/>
  <c r="F92" i="3"/>
  <c r="BE130" i="3"/>
  <c r="BE185" i="3"/>
  <c r="BE202" i="3"/>
  <c r="BE279" i="3"/>
  <c r="BE189" i="3"/>
  <c r="BE212" i="3"/>
  <c r="BE249" i="3"/>
  <c r="BE170" i="3"/>
  <c r="BE268" i="3"/>
  <c r="BE274" i="3"/>
  <c r="BE260" i="3"/>
  <c r="BE130" i="2"/>
  <c r="E85" i="2"/>
  <c r="F115" i="2"/>
  <c r="BE121" i="2"/>
  <c r="BE122" i="2"/>
  <c r="BE126" i="2"/>
  <c r="J112" i="2"/>
  <c r="BA95" i="1"/>
  <c r="BD95" i="1"/>
  <c r="BC95" i="1"/>
  <c r="J91" i="2"/>
  <c r="BE124" i="2"/>
  <c r="BE129" i="2"/>
  <c r="BE131" i="2"/>
  <c r="AW95" i="1"/>
  <c r="BE134" i="2"/>
  <c r="BE133" i="2"/>
  <c r="BB95" i="1"/>
  <c r="BE132" i="2"/>
  <c r="BE125" i="2"/>
  <c r="BE128" i="2"/>
  <c r="BE123" i="2"/>
  <c r="BE127" i="2"/>
  <c r="F37" i="3"/>
  <c r="BD96" i="1" s="1"/>
  <c r="J34" i="4"/>
  <c r="AW97" i="1" s="1"/>
  <c r="F34" i="4"/>
  <c r="BA97" i="1" s="1"/>
  <c r="J34" i="5"/>
  <c r="AW98" i="1"/>
  <c r="J34" i="3"/>
  <c r="AW96" i="1" s="1"/>
  <c r="F37" i="4"/>
  <c r="BD97" i="1" s="1"/>
  <c r="F35" i="5"/>
  <c r="BB98" i="1" s="1"/>
  <c r="F34" i="5"/>
  <c r="BA98" i="1"/>
  <c r="F36" i="4"/>
  <c r="BC97" i="1" s="1"/>
  <c r="F37" i="5"/>
  <c r="BD98" i="1" s="1"/>
  <c r="F36" i="3"/>
  <c r="BC96" i="1" s="1"/>
  <c r="F35" i="3"/>
  <c r="BB96" i="1"/>
  <c r="F35" i="4"/>
  <c r="BB97" i="1" s="1"/>
  <c r="F34" i="3"/>
  <c r="BA96" i="1" s="1"/>
  <c r="F36" i="5"/>
  <c r="BC98" i="1" s="1"/>
  <c r="T123" i="4" l="1"/>
  <c r="BK124" i="3"/>
  <c r="J124" i="3" s="1"/>
  <c r="J97" i="3" s="1"/>
  <c r="T123" i="5"/>
  <c r="T122" i="5"/>
  <c r="R124" i="3"/>
  <c r="R123" i="3"/>
  <c r="R123" i="5"/>
  <c r="R122" i="5"/>
  <c r="R124" i="4"/>
  <c r="R123" i="4"/>
  <c r="BK124" i="4"/>
  <c r="BK123" i="4" s="1"/>
  <c r="J123" i="4" s="1"/>
  <c r="J96" i="4" s="1"/>
  <c r="BK123" i="5"/>
  <c r="BK122" i="5"/>
  <c r="J122" i="5"/>
  <c r="J96" i="5" s="1"/>
  <c r="BK123" i="3"/>
  <c r="J123" i="3"/>
  <c r="J30" i="3" s="1"/>
  <c r="AG96" i="1" s="1"/>
  <c r="AG95" i="1"/>
  <c r="J96" i="2"/>
  <c r="J119" i="2"/>
  <c r="J97" i="2"/>
  <c r="J33" i="3"/>
  <c r="AV96" i="1" s="1"/>
  <c r="AT96" i="1" s="1"/>
  <c r="F33" i="2"/>
  <c r="AZ95" i="1" s="1"/>
  <c r="BD94" i="1"/>
  <c r="W33" i="1" s="1"/>
  <c r="AU94" i="1"/>
  <c r="J33" i="4"/>
  <c r="AV97" i="1"/>
  <c r="AT97" i="1"/>
  <c r="BA94" i="1"/>
  <c r="W30" i="1" s="1"/>
  <c r="F33" i="3"/>
  <c r="AZ96" i="1"/>
  <c r="J33" i="2"/>
  <c r="AV95" i="1"/>
  <c r="AT95" i="1"/>
  <c r="AN95" i="1"/>
  <c r="J33" i="5"/>
  <c r="AV98" i="1" s="1"/>
  <c r="AT98" i="1" s="1"/>
  <c r="F33" i="4"/>
  <c r="AZ97" i="1" s="1"/>
  <c r="F33" i="5"/>
  <c r="AZ98" i="1" s="1"/>
  <c r="BB94" i="1"/>
  <c r="AX94" i="1" s="1"/>
  <c r="BC94" i="1"/>
  <c r="W32" i="1"/>
  <c r="J124" i="4" l="1"/>
  <c r="J97" i="4" s="1"/>
  <c r="J123" i="5"/>
  <c r="J97" i="5"/>
  <c r="AN96" i="1"/>
  <c r="J96" i="3"/>
  <c r="J39" i="3"/>
  <c r="J39" i="2"/>
  <c r="J30" i="5"/>
  <c r="AG98" i="1" s="1"/>
  <c r="W31" i="1"/>
  <c r="AW94" i="1"/>
  <c r="AK30" i="1"/>
  <c r="J30" i="4"/>
  <c r="AG97" i="1"/>
  <c r="AN97" i="1"/>
  <c r="AY94" i="1"/>
  <c r="AZ94" i="1"/>
  <c r="W29" i="1"/>
  <c r="J39" i="5" l="1"/>
  <c r="J39" i="4"/>
  <c r="AN98" i="1"/>
  <c r="AV94" i="1"/>
  <c r="AK29" i="1" s="1"/>
  <c r="AG94" i="1"/>
  <c r="AK26" i="1" s="1"/>
  <c r="AK35" i="1" l="1"/>
  <c r="AT94" i="1"/>
  <c r="AN94" i="1"/>
</calcChain>
</file>

<file path=xl/sharedStrings.xml><?xml version="1.0" encoding="utf-8"?>
<sst xmlns="http://schemas.openxmlformats.org/spreadsheetml/2006/main" count="3932" uniqueCount="573">
  <si>
    <t>Export Komplet</t>
  </si>
  <si>
    <t/>
  </si>
  <si>
    <t>2.0</t>
  </si>
  <si>
    <t>ZAMOK</t>
  </si>
  <si>
    <t>False</t>
  </si>
  <si>
    <t>{eb9db6d0-eba2-4671-8354-279f93c44148}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</si>
  <si>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</si>
  <si>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</si>
  <si>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</si>
  <si>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</si>
  <si>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</si>
  <si>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</si>
  <si>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</si>
  <si>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</si>
  <si>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</si>
  <si>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</si>
  <si>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</si>
  <si>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z Anthroposu do Nového Lískovce - revize 1</t>
  </si>
  <si>
    <t>KSO:</t>
  </si>
  <si>
    <t>CC-CZ:</t>
  </si>
  <si>
    <t>Místo:</t>
  </si>
  <si>
    <t>Ul. Pisárecká</t>
  </si>
  <si>
    <t>Datum:</t>
  </si>
  <si>
    <t>22. 4. 2025</t>
  </si>
  <si>
    <t>Zadavatel:</t>
  </si>
  <si>
    <t>IČ:</t>
  </si>
  <si>
    <t>Statutární město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</si>
  <si>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</si>
  <si>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</si>
  <si>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</si>
  <si>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</si>
  <si>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</si>
  <si>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</si>
  <si>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</si>
  <si>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Tomáš Ruth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</si>
  <si>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</si>
  <si>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</si>
  <si>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</si>
  <si>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</si>
  <si>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</si>
  <si>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</si>
  <si>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</si>
  <si>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</si>
  <si>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</si>
  <si>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</si>
  <si>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</si>
  <si>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</si>
  <si>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</si>
  <si>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</si>
  <si>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</si>
  <si>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</si>
  <si>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</si>
  <si>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</si>
  <si>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</si>
  <si>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</si>
  <si>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</si>
  <si>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</si>
  <si>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</si>
  <si>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</si>
  <si>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</si>
  <si>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</si>
  <si>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</si>
  <si>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</si>
  <si>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</si>
  <si>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</si>
  <si>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</si>
  <si>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</si>
  <si>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</si>
  <si>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</si>
  <si>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</si>
  <si>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</si>
  <si>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</si>
  <si>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</si>
  <si>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</si>
  <si>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</si>
  <si>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</si>
  <si>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</si>
  <si>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</si>
  <si>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</si>
  <si>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</si>
  <si>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</si>
  <si>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</si>
  <si>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</si>
  <si>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</si>
  <si>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</si>
  <si>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{f69a2364-64ef-48f5-b2a3-1bcc41bc5c85}</t>
  </si>
  <si>
    <t>2</t>
  </si>
  <si>
    <t>SO 101.1</t>
  </si>
  <si>
    <t>Chodník</t>
  </si>
  <si>
    <t>{b66d149a-1451-460c-9646-ae6222add08f}</t>
  </si>
  <si>
    <t>SO 101.2</t>
  </si>
  <si>
    <t>Zábradlí</t>
  </si>
  <si>
    <t>{7bf89be4-804e-452b-85a7-ce3e605e41cf}</t>
  </si>
  <si>
    <t>SO 102</t>
  </si>
  <si>
    <t>{bd72c659-129e-41f8-a6a2-40cfeedf003c}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</si>
  <si>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</si>
  <si>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</si>
  <si>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</si>
  <si>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</si>
  <si>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</si>
  <si>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</si>
  <si>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</si>
  <si>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</si>
  <si>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</si>
  <si>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</si>
  <si>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</si>
  <si>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</si>
  <si>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</si>
  <si>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</si>
  <si>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</si>
  <si>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</si>
  <si>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</si>
  <si>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</si>
  <si>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</si>
  <si>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</si>
  <si>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</si>
  <si>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</si>
  <si>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</si>
  <si>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</si>
  <si>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K</t>
  </si>
  <si>
    <t>012103000R</t>
  </si>
  <si>
    <t>Geodetické práce před výstavbou - vytyčení stavby</t>
  </si>
  <si>
    <t>Soub</t>
  </si>
  <si>
    <t>1024</t>
  </si>
  <si>
    <t>1465491534</t>
  </si>
  <si>
    <t>012103000R2</t>
  </si>
  <si>
    <t>Geodetické práce před výstavbou - vytyčení inženýrských sítí</t>
  </si>
  <si>
    <t>-1541684475</t>
  </si>
  <si>
    <t>3</t>
  </si>
  <si>
    <t>012203000</t>
  </si>
  <si>
    <t>Geodetické práce při provádění stavby</t>
  </si>
  <si>
    <t>CS ÚRS 2025 01</t>
  </si>
  <si>
    <t>1902206569</t>
  </si>
  <si>
    <t>4</t>
  </si>
  <si>
    <t>012303000</t>
  </si>
  <si>
    <t>Geodetické práce po výstavbě</t>
  </si>
  <si>
    <t>1072242189</t>
  </si>
  <si>
    <t>013254000</t>
  </si>
  <si>
    <t>Dokumentace skutečného provedení stavby</t>
  </si>
  <si>
    <t>-1594744102</t>
  </si>
  <si>
    <t>6</t>
  </si>
  <si>
    <t>043002000R</t>
  </si>
  <si>
    <t>Zkoušky a ostatní měření</t>
  </si>
  <si>
    <t>1600703418</t>
  </si>
  <si>
    <t>7</t>
  </si>
  <si>
    <t>072002000R</t>
  </si>
  <si>
    <t>Dočasná dopravní opatření</t>
  </si>
  <si>
    <t>194529748</t>
  </si>
  <si>
    <t>8</t>
  </si>
  <si>
    <t>R1</t>
  </si>
  <si>
    <t>Fotodokumentace stavby</t>
  </si>
  <si>
    <t>1582082002</t>
  </si>
  <si>
    <t>9</t>
  </si>
  <si>
    <t>030001000</t>
  </si>
  <si>
    <t>Zařízení staveniště</t>
  </si>
  <si>
    <t>-194932471</t>
  </si>
  <si>
    <t>10</t>
  </si>
  <si>
    <t>051002000</t>
  </si>
  <si>
    <t>Pojistné</t>
  </si>
  <si>
    <t>1813257253</t>
  </si>
  <si>
    <t>11</t>
  </si>
  <si>
    <t>094002000R</t>
  </si>
  <si>
    <t>Propagace</t>
  </si>
  <si>
    <t>449693623</t>
  </si>
  <si>
    <t>031002000R</t>
  </si>
  <si>
    <t>Předání a převzetí staveniště</t>
  </si>
  <si>
    <t>-1496546638</t>
  </si>
  <si>
    <t>13</t>
  </si>
  <si>
    <t>034002000R</t>
  </si>
  <si>
    <t xml:space="preserve">Bezpečnostní a hygienická opatření na staveništi </t>
  </si>
  <si>
    <t>-1285345962</t>
  </si>
  <si>
    <t>14</t>
  </si>
  <si>
    <t>045303000</t>
  </si>
  <si>
    <t>Koordinační činnost</t>
  </si>
  <si>
    <t>-1653343564</t>
  </si>
  <si>
    <t>SO 101.1 - Chodník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</si>
  <si>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</si>
  <si>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</si>
  <si>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</si>
  <si>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</si>
  <si>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</si>
  <si>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</si>
  <si>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</si>
  <si>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</si>
  <si>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</si>
  <si>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</si>
  <si>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111251201</t>
  </si>
  <si>
    <t>Odstranění křovin a stromů průměru kmene do 100 mm i s kořeny sklonu terénu přes 1:5 z celkové plochy do 100 m2 strojně</t>
  </si>
  <si>
    <t>m2</t>
  </si>
  <si>
    <t>-670601141</t>
  </si>
  <si>
    <t>VV</t>
  </si>
  <si>
    <t>Odstranění náletových křovin</t>
  </si>
  <si>
    <t>přesná plocha dle aktuálního stavu zeleně</t>
  </si>
  <si>
    <t>100</t>
  </si>
  <si>
    <t>112155311</t>
  </si>
  <si>
    <t>Štěpkování keřového porostu středně hustého s naložením</t>
  </si>
  <si>
    <t>-404093515</t>
  </si>
  <si>
    <t>Bude užito na sadové úpravy v okolí</t>
  </si>
  <si>
    <t>919735112</t>
  </si>
  <si>
    <t>Řezání stávajícího živičného krytu hl do 100 mm</t>
  </si>
  <si>
    <t>m</t>
  </si>
  <si>
    <t>478280079</t>
  </si>
  <si>
    <t>Plánografickým odměřením z výkresu D.101-102.02-04. Situace 1.-3. část</t>
  </si>
  <si>
    <t>sjezd</t>
  </si>
  <si>
    <t>113154518</t>
  </si>
  <si>
    <t>Frézování živičného krytu tl 100 mm pruh š do 0,5 m pl do 500 m2</t>
  </si>
  <si>
    <t>666164703</t>
  </si>
  <si>
    <t>přefrézování sjezd</t>
  </si>
  <si>
    <t>113202111</t>
  </si>
  <si>
    <t>Vytrhání obrub krajníků obrubníků stojatých</t>
  </si>
  <si>
    <t>-1029560203</t>
  </si>
  <si>
    <t>silniční</t>
  </si>
  <si>
    <t>570</t>
  </si>
  <si>
    <t>chodníkový</t>
  </si>
  <si>
    <t>Součet</t>
  </si>
  <si>
    <t>113203111</t>
  </si>
  <si>
    <t>Vytrhání obrub z dlažebních kostek</t>
  </si>
  <si>
    <t>-1312351407</t>
  </si>
  <si>
    <t>řadek podél obrub</t>
  </si>
  <si>
    <t>bude užito zpět na stavbě</t>
  </si>
  <si>
    <t>113106132</t>
  </si>
  <si>
    <t>Rozebrání dlažeb z betonových nebo kamenných dlaždic komunikací pro pěší strojně pl do 50 m2</t>
  </si>
  <si>
    <t>1368494951</t>
  </si>
  <si>
    <t>122252204</t>
  </si>
  <si>
    <t>Odkopávky a prokopávky nezapažené pro silnice a dálnice v hornině třídy těžitelnosti I objem do 500 m3 strojně</t>
  </si>
  <si>
    <t>m3</t>
  </si>
  <si>
    <t>-1235833313</t>
  </si>
  <si>
    <t>chodník</t>
  </si>
  <si>
    <t>870*0,3</t>
  </si>
  <si>
    <t>132251103</t>
  </si>
  <si>
    <t>Hloubení rýh nezapažených š do 800 mm v hornině třídy těžitelnosti I skupiny 3 objem do 100 m3 strojně</t>
  </si>
  <si>
    <t>1672602938</t>
  </si>
  <si>
    <t>palisáda</t>
  </si>
  <si>
    <t>0,6*0,36*(150+10)</t>
  </si>
  <si>
    <t>171151103</t>
  </si>
  <si>
    <t>Uložení sypaniny z hornin soudržných do násypů zhutněných strojně</t>
  </si>
  <si>
    <t>-909859611</t>
  </si>
  <si>
    <t>zarovnání svahů</t>
  </si>
  <si>
    <t>bude užito vytěžené zeminy</t>
  </si>
  <si>
    <t>0,8*(150+10)</t>
  </si>
  <si>
    <t>171151101</t>
  </si>
  <si>
    <t>Hutnění boků násypů pro jakýkoliv sklon a míru zhutnění svahu</t>
  </si>
  <si>
    <t>-846274145</t>
  </si>
  <si>
    <t>160*2,75</t>
  </si>
  <si>
    <t>162751117</t>
  </si>
  <si>
    <t>Vodorovné přemístění do 10000 m výkopku/sypaniny z horniny třídy těžitelnosti I, skupiny 1 až 3</t>
  </si>
  <si>
    <t>-2113425702</t>
  </si>
  <si>
    <t>261+34,56-128</t>
  </si>
  <si>
    <t>171201231</t>
  </si>
  <si>
    <t>Poplatek za uložení zeminy a kamení na recyklační skládce (skládkovné) kód odpadu 17 05 04</t>
  </si>
  <si>
    <t>t</t>
  </si>
  <si>
    <t>-1752008734</t>
  </si>
  <si>
    <t>167,56*1,8</t>
  </si>
  <si>
    <t>181152302</t>
  </si>
  <si>
    <t>Úprava pláně pro silnice a dálnice v zářezech se zhutněním</t>
  </si>
  <si>
    <t>-1939226294</t>
  </si>
  <si>
    <t>870</t>
  </si>
  <si>
    <t>15</t>
  </si>
  <si>
    <t>181151311</t>
  </si>
  <si>
    <t>Plošná úprava terénu přes 500 m2 zemina skupiny 1 až 4 nerovnosti přes 50 do 100 mm v rovinně a svahu do 1:5</t>
  </si>
  <si>
    <t>683364939</t>
  </si>
  <si>
    <t>zeleň</t>
  </si>
  <si>
    <t>450</t>
  </si>
  <si>
    <t>16</t>
  </si>
  <si>
    <t>181111113</t>
  </si>
  <si>
    <t>Plošná úprava terénu do 500 m2 zemina skupiny 1 až 4 nerovnosti přes 50 do 100 mm ve svahu přes 1:2 do 1:1</t>
  </si>
  <si>
    <t>332013786</t>
  </si>
  <si>
    <t>300</t>
  </si>
  <si>
    <t>17</t>
  </si>
  <si>
    <t>181351113</t>
  </si>
  <si>
    <t>Rozprostření ornice tl vrstvy do 200 mm pl přes 500 m2 v rovině nebo ve svahu do 1:5 strojně</t>
  </si>
  <si>
    <t>1766415524</t>
  </si>
  <si>
    <t>18</t>
  </si>
  <si>
    <t>182351123</t>
  </si>
  <si>
    <t>Rozprostření ornice pl přes 100 do 500 m2 ve svahu přes 1:5 tl vrstvy do 200 mm strojně</t>
  </si>
  <si>
    <t>-923973430</t>
  </si>
  <si>
    <t>19</t>
  </si>
  <si>
    <t>M</t>
  </si>
  <si>
    <t>10364101</t>
  </si>
  <si>
    <t>zemina pro terénní úpravy - ornice</t>
  </si>
  <si>
    <t>-1263534818</t>
  </si>
  <si>
    <t>včetně dovozu</t>
  </si>
  <si>
    <t>750*0,1*1,6</t>
  </si>
  <si>
    <t>20</t>
  </si>
  <si>
    <t>181411131</t>
  </si>
  <si>
    <t>Založení parkového trávníku výsevem plochy do 1000 m2 v rovině a ve svahu do 1:5</t>
  </si>
  <si>
    <t>1924606947</t>
  </si>
  <si>
    <t>181411133</t>
  </si>
  <si>
    <t>Založení parkového trávníku výsevem pl do 1000 m2 ve svahu přes 1:2 do 1:1</t>
  </si>
  <si>
    <t>275221858</t>
  </si>
  <si>
    <t>22</t>
  </si>
  <si>
    <t>00572410</t>
  </si>
  <si>
    <t>osivo směs travní parková</t>
  </si>
  <si>
    <t>kg</t>
  </si>
  <si>
    <t>1826930006</t>
  </si>
  <si>
    <t>750*0,025</t>
  </si>
  <si>
    <t>23</t>
  </si>
  <si>
    <t>185803111</t>
  </si>
  <si>
    <t>Ošetření trávníku shrabáním v rovině a svahu do 1:5</t>
  </si>
  <si>
    <t>-1707795557</t>
  </si>
  <si>
    <t>24</t>
  </si>
  <si>
    <t>185803113</t>
  </si>
  <si>
    <t>Ošetření trávníku shrabáním ve svahu přes 1:2 do 1:1</t>
  </si>
  <si>
    <t>502331896</t>
  </si>
  <si>
    <t>25</t>
  </si>
  <si>
    <t>979071021</t>
  </si>
  <si>
    <t>Očištění dlažebních kostek drobných s původním spárováním kamenivem těženým při překopech inženýrských sítí</t>
  </si>
  <si>
    <t>1768288338</t>
  </si>
  <si>
    <t xml:space="preserve">Bude užito zpětně na stavbě </t>
  </si>
  <si>
    <t>570*0,1</t>
  </si>
  <si>
    <t>Komunikace pozemní</t>
  </si>
  <si>
    <t>26</t>
  </si>
  <si>
    <t>577134111</t>
  </si>
  <si>
    <t>Asfaltový beton vrstva obrusná ACO 11 (ABS) tř. I tl 40 mm š do 3 m z nemodifikovaného asfaltu</t>
  </si>
  <si>
    <t>-1706267544</t>
  </si>
  <si>
    <t>přefrézování</t>
  </si>
  <si>
    <t>27</t>
  </si>
  <si>
    <t>573231108</t>
  </si>
  <si>
    <t>Postřik živičný spojovací ze silniční emulze v množství 0,50 kg/m2</t>
  </si>
  <si>
    <t>1881507760</t>
  </si>
  <si>
    <t>28</t>
  </si>
  <si>
    <t>565145111</t>
  </si>
  <si>
    <t>Asfaltový beton vrstva podkladní ACP 16 (obalované kamenivo OKS) tl 60 mm š do 3 m</t>
  </si>
  <si>
    <t>1134682990</t>
  </si>
  <si>
    <t>29</t>
  </si>
  <si>
    <t>573111113</t>
  </si>
  <si>
    <t>Postřik živičný infiltrační s posypem z asfaltu množství 1,5 kg/m2</t>
  </si>
  <si>
    <t>-1100481443</t>
  </si>
  <si>
    <t>30</t>
  </si>
  <si>
    <t>919112213</t>
  </si>
  <si>
    <t>Řezání spár pro vytvoření komůrky š 10 mm hl 25 mm pro těsnící zálivku v živičném krytu</t>
  </si>
  <si>
    <t>-584931572</t>
  </si>
  <si>
    <t>Sjezd</t>
  </si>
  <si>
    <t>31</t>
  </si>
  <si>
    <t>919122112</t>
  </si>
  <si>
    <t>Těsnění spár zálivkou za tepla pro komůrky š 10 mm hl 25 mm s těsnicím profilem</t>
  </si>
  <si>
    <t>-278564547</t>
  </si>
  <si>
    <t>32</t>
  </si>
  <si>
    <t>596211113</t>
  </si>
  <si>
    <t>Kladení zámkové dlažby komunikací pro pěší tl 60 mm skupiny A pl přes 300 m2</t>
  </si>
  <si>
    <t>-1555374106</t>
  </si>
  <si>
    <t>33</t>
  </si>
  <si>
    <t>59245018</t>
  </si>
  <si>
    <t>dlažba tvar obdélník betonová 200x100x60mm přírodní</t>
  </si>
  <si>
    <t>527692623</t>
  </si>
  <si>
    <t>638</t>
  </si>
  <si>
    <t>34</t>
  </si>
  <si>
    <t>59245006</t>
  </si>
  <si>
    <t>dlažba tvar obdélník betonová pro nevidomé 200x100x60mm barevná</t>
  </si>
  <si>
    <t>811123255</t>
  </si>
  <si>
    <t>červená</t>
  </si>
  <si>
    <t>35</t>
  </si>
  <si>
    <t>59246084</t>
  </si>
  <si>
    <t>dlažba pro nevidomé betonová 200x200mm tl 60mm přírodní</t>
  </si>
  <si>
    <t>-291871095</t>
  </si>
  <si>
    <t>vodící linie přírodní</t>
  </si>
  <si>
    <t>230</t>
  </si>
  <si>
    <t>36</t>
  </si>
  <si>
    <t>564861111</t>
  </si>
  <si>
    <t>Podklad ze štěrkodrtě ŠD plochy přes 100 m2 tl 200 mm</t>
  </si>
  <si>
    <t>1951530082</t>
  </si>
  <si>
    <t>37</t>
  </si>
  <si>
    <t>596991111</t>
  </si>
  <si>
    <t>Řezání betonové, kameninové a kamenné dlažby do oblouku tl do 60 mm</t>
  </si>
  <si>
    <t>1297921242</t>
  </si>
  <si>
    <t>80</t>
  </si>
  <si>
    <t>38</t>
  </si>
  <si>
    <t>591241111</t>
  </si>
  <si>
    <t>Kladení dlažby z kostek drobných z kamene na MC tl 50 mm</t>
  </si>
  <si>
    <t>1195607546</t>
  </si>
  <si>
    <t>bude užito očištěných kostek</t>
  </si>
  <si>
    <t>39</t>
  </si>
  <si>
    <t>58381014.1</t>
  </si>
  <si>
    <t>kostka řezanoštípaná dlažební žula 10x10x8cm</t>
  </si>
  <si>
    <t>-762151613</t>
  </si>
  <si>
    <t>Náhrada poškozených kostek 20%</t>
  </si>
  <si>
    <t>57*0,2</t>
  </si>
  <si>
    <t>40</t>
  </si>
  <si>
    <t>916131213</t>
  </si>
  <si>
    <t>Osazení silničního obrubníku betonového stojatého s boční opěrou do lože z betonu prostého</t>
  </si>
  <si>
    <t>-2057434857</t>
  </si>
  <si>
    <t>41</t>
  </si>
  <si>
    <t>59217031</t>
  </si>
  <si>
    <t>obrubník betonový silniční 1000x150x250mm</t>
  </si>
  <si>
    <t>963030706</t>
  </si>
  <si>
    <t>568</t>
  </si>
  <si>
    <t>42</t>
  </si>
  <si>
    <t>59217030</t>
  </si>
  <si>
    <t>obrubník betonový silniční přechodový 1000x150x150-250mm</t>
  </si>
  <si>
    <t>1583789129</t>
  </si>
  <si>
    <t>L</t>
  </si>
  <si>
    <t>P</t>
  </si>
  <si>
    <t>43</t>
  </si>
  <si>
    <t>916231213</t>
  </si>
  <si>
    <t>Osazení chodníkového obrubníku betonového stojatého s boční opěrou do lože z betonu prostého</t>
  </si>
  <si>
    <t>904324711</t>
  </si>
  <si>
    <t>430</t>
  </si>
  <si>
    <t>44</t>
  </si>
  <si>
    <t>59217017</t>
  </si>
  <si>
    <t>obrubník betonový chodníkový 1000x100x250mm</t>
  </si>
  <si>
    <t>1709376173</t>
  </si>
  <si>
    <t>45</t>
  </si>
  <si>
    <t>339921132</t>
  </si>
  <si>
    <t>Osazování betonových palisád do betonového základu v řadě výšky prvku přes 0,5 do 1 m</t>
  </si>
  <si>
    <t>577056118</t>
  </si>
  <si>
    <t>Plánografickým odměřením z výkresu D.101.02-04. Situace 1.-3. část</t>
  </si>
  <si>
    <t>150</t>
  </si>
  <si>
    <t>rezerva</t>
  </si>
  <si>
    <t>46</t>
  </si>
  <si>
    <t>59229007</t>
  </si>
  <si>
    <t>palisáda hranatá betonová 160x160mm v 600mm přírodní</t>
  </si>
  <si>
    <t>kus</t>
  </si>
  <si>
    <t>839517439</t>
  </si>
  <si>
    <t>160*6,25</t>
  </si>
  <si>
    <t>Trubní vedení</t>
  </si>
  <si>
    <t>47</t>
  </si>
  <si>
    <t>899132212</t>
  </si>
  <si>
    <t>Výměna (výšková úprava) poklopu vodovodního samonivelačního nebo pevného šoupátkového</t>
  </si>
  <si>
    <t>1498940273</t>
  </si>
  <si>
    <t>Z výkresu D.101-102.02-04. Situace 1.-3. část</t>
  </si>
  <si>
    <t>48</t>
  </si>
  <si>
    <t>55241104</t>
  </si>
  <si>
    <t>poklop šoupátkový litinový bez ventilace tř D400 v samonivelačním rámu</t>
  </si>
  <si>
    <t>-992557412</t>
  </si>
  <si>
    <t>49</t>
  </si>
  <si>
    <t>899132213</t>
  </si>
  <si>
    <t>Výměna (výšková úprava) poklopu vodovodního samonivelačního nebo pevného hydrantového</t>
  </si>
  <si>
    <t>-2045920769</t>
  </si>
  <si>
    <t>50</t>
  </si>
  <si>
    <t>55241105</t>
  </si>
  <si>
    <t>poklop hydrantový litinový bez ventilace tř D400 v samonivelačním rámu</t>
  </si>
  <si>
    <t>-2106368199</t>
  </si>
  <si>
    <t>51</t>
  </si>
  <si>
    <t>Čištění uliční vpusti</t>
  </si>
  <si>
    <t>1728408725</t>
  </si>
  <si>
    <t>Ostatní konstrukce a práce, bourání</t>
  </si>
  <si>
    <t>52</t>
  </si>
  <si>
    <t>915321115</t>
  </si>
  <si>
    <t>Předformátované vodorovné dopravní značení vodící pás pro slabozraké</t>
  </si>
  <si>
    <t>1100897542</t>
  </si>
  <si>
    <t>vodící pruhy</t>
  </si>
  <si>
    <t>997</t>
  </si>
  <si>
    <t>Přesun sutě</t>
  </si>
  <si>
    <t>53</t>
  </si>
  <si>
    <t>997221571</t>
  </si>
  <si>
    <t>Vodorovná doprava vybouraných hmot do 1 km</t>
  </si>
  <si>
    <t>-2055287141</t>
  </si>
  <si>
    <t xml:space="preserve">Přeprava očištěných kostek </t>
  </si>
  <si>
    <t>na meziskládku</t>
  </si>
  <si>
    <t>na stavbu</t>
  </si>
  <si>
    <t>54</t>
  </si>
  <si>
    <t>997221612</t>
  </si>
  <si>
    <t>Nakládání vybouraných hmot na dopravní prostředky pro vodorovnou dopravu</t>
  </si>
  <si>
    <t>-1334306378</t>
  </si>
  <si>
    <t xml:space="preserve">Z meziskládky </t>
  </si>
  <si>
    <t>55</t>
  </si>
  <si>
    <t>997221551</t>
  </si>
  <si>
    <t>Vodorovná doprava suti ze sypkých materiálů do 1 km</t>
  </si>
  <si>
    <t>-375228638</t>
  </si>
  <si>
    <t>172</t>
  </si>
  <si>
    <t>56</t>
  </si>
  <si>
    <t>997221559</t>
  </si>
  <si>
    <t>Příplatek ZKD 1 km u vodorovné dopravy suti ze sypkých materiálů</t>
  </si>
  <si>
    <t>-1384524706</t>
  </si>
  <si>
    <t>172*19</t>
  </si>
  <si>
    <t>57</t>
  </si>
  <si>
    <t>997221861</t>
  </si>
  <si>
    <t>Poplatek za uložení stavebního odpadu na recyklační skládce (skládkovné) z prostého betonu pod kódem 17 01 01</t>
  </si>
  <si>
    <t>27098420</t>
  </si>
  <si>
    <t>170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</si>
  <si>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</si>
  <si>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</si>
  <si>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</si>
  <si>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-1639706513</t>
  </si>
  <si>
    <t>998</t>
  </si>
  <si>
    <t>Přesun hmot</t>
  </si>
  <si>
    <t>59</t>
  </si>
  <si>
    <t>998223011</t>
  </si>
  <si>
    <t>Přesun hmot pro pozemní komunikace s krytem dlážděným</t>
  </si>
  <si>
    <t>425612893</t>
  </si>
  <si>
    <t>SO 101.2 - Zábradlí</t>
  </si>
  <si>
    <t xml:space="preserve">    2 - Zakládání</t>
  </si>
  <si>
    <t>PSV - Práce a dodávky PSV</t>
  </si>
  <si>
    <t xml:space="preserve">    767 - Konstrukce zámečnické</t>
  </si>
  <si>
    <t>131111332</t>
  </si>
  <si>
    <t>Vrtání jamek pro plotové sloupky D do 200 mm - ručně s motorovým vrtákem</t>
  </si>
  <si>
    <t>-1314546975</t>
  </si>
  <si>
    <t>63 patek hl. 0,7 m</t>
  </si>
  <si>
    <t>63*0,7</t>
  </si>
  <si>
    <t>162211311</t>
  </si>
  <si>
    <t>Vodorovné přemístění výkopku z horniny třídy těžitelnosti I, skupiny 1 až 3 stavebním kolečkem do 10 m</t>
  </si>
  <si>
    <t>1436441961</t>
  </si>
  <si>
    <t>0,08*0,08*3,14*44,1</t>
  </si>
  <si>
    <t>167111101</t>
  </si>
  <si>
    <t>Nakládání výkopku z hornin třídy těžitelnosti I, skupiny 1 až 3 ručně</t>
  </si>
  <si>
    <t>1212334403</t>
  </si>
  <si>
    <t>0,886</t>
  </si>
  <si>
    <t>-2101407022</t>
  </si>
  <si>
    <t>1458395408</t>
  </si>
  <si>
    <t>0,886*1,8</t>
  </si>
  <si>
    <t>Zakládání</t>
  </si>
  <si>
    <t>275313711</t>
  </si>
  <si>
    <t>Základové patky z betonu tř. C 20/25</t>
  </si>
  <si>
    <t>-525831183</t>
  </si>
  <si>
    <t>patka sloupku</t>
  </si>
  <si>
    <t>0,886*0,8</t>
  </si>
  <si>
    <t>28611166R</t>
  </si>
  <si>
    <t>trubka kanalizační bezhrdlová PVC DN 160x5000mm SN8</t>
  </si>
  <si>
    <t>1947275090</t>
  </si>
  <si>
    <t>výplň základu</t>
  </si>
  <si>
    <t>911111111</t>
  </si>
  <si>
    <t>Montáž zábradlí ocelového zabetonovaného</t>
  </si>
  <si>
    <t>369371423</t>
  </si>
  <si>
    <t>95,8+53,3</t>
  </si>
  <si>
    <t>998229111</t>
  </si>
  <si>
    <t>Přesun hmot ruční pro pozemní komunikace s krytem z kameniva, betonu,živice na vzdálenost do 50 m</t>
  </si>
  <si>
    <t>23840040</t>
  </si>
  <si>
    <t>PSV</t>
  </si>
  <si>
    <t>Práce a dodávky PSV</t>
  </si>
  <si>
    <t>767</t>
  </si>
  <si>
    <t>Konstrukce zámečnické</t>
  </si>
  <si>
    <t>767995114</t>
  </si>
  <si>
    <t>Montáž atypických zámečnických konstrukcí hmotnosti přes 20 do 50 kg</t>
  </si>
  <si>
    <t>-562458199</t>
  </si>
  <si>
    <t>1626</t>
  </si>
  <si>
    <t>14011020</t>
  </si>
  <si>
    <t>trubka ocelová bezešvá hladká jakost 11 353 44,5x3,2mm</t>
  </si>
  <si>
    <t>-52147821</t>
  </si>
  <si>
    <t xml:space="preserve">Sloupek </t>
  </si>
  <si>
    <t>100,3+5</t>
  </si>
  <si>
    <t>Madlo</t>
  </si>
  <si>
    <t>95+52,5+2,6</t>
  </si>
  <si>
    <t>14011018</t>
  </si>
  <si>
    <t>trubka ocelová bezešvá hladká jakost 11 353 38x2,6mm</t>
  </si>
  <si>
    <t>40697383</t>
  </si>
  <si>
    <t>Výplň vodorovná</t>
  </si>
  <si>
    <t>147,5</t>
  </si>
  <si>
    <t>Zarážka</t>
  </si>
  <si>
    <t>14011011</t>
  </si>
  <si>
    <t>trubka ocelová bezešvá hladká jakost 11 353 26,9x2,6mm</t>
  </si>
  <si>
    <t>-1352468876</t>
  </si>
  <si>
    <t>Příčel svislá</t>
  </si>
  <si>
    <t>29,5+21,24</t>
  </si>
  <si>
    <t>Spojovací materiál</t>
  </si>
  <si>
    <t>1555897443</t>
  </si>
  <si>
    <t>R2</t>
  </si>
  <si>
    <t>Žárové zinkování</t>
  </si>
  <si>
    <t>690649089</t>
  </si>
  <si>
    <t>998767101</t>
  </si>
  <si>
    <t>Přesun hmot tonážní pro zámečnické konstrukce v objektech v do 6 m</t>
  </si>
  <si>
    <t>1591182698</t>
  </si>
  <si>
    <t>1,626</t>
  </si>
  <si>
    <t>SO 102 - Chodník</t>
  </si>
  <si>
    <t>270*0,10</t>
  </si>
  <si>
    <t>27*1,8</t>
  </si>
  <si>
    <t>270</t>
  </si>
  <si>
    <t>564851111</t>
  </si>
  <si>
    <t>Podklad ze štěrkodrtě ŠD plochy přes 100 m2 tl 150 mm</t>
  </si>
  <si>
    <t>provizorní chodník</t>
  </si>
  <si>
    <t>-546358976</t>
  </si>
  <si>
    <t>-868183265</t>
  </si>
  <si>
    <t>1814374744</t>
  </si>
  <si>
    <t>-94305469</t>
  </si>
  <si>
    <t>966006211</t>
  </si>
  <si>
    <t>Odstranění svislých dopravních značek ze sloupů, sloupků nebo konzol</t>
  </si>
  <si>
    <t>-1801174191</t>
  </si>
  <si>
    <t>označen mostu - posun</t>
  </si>
  <si>
    <t>914511112</t>
  </si>
  <si>
    <t>Montáž sloupku dopravních značek délky do 3,5 m s betonovým základem a patkou</t>
  </si>
  <si>
    <t>615516067</t>
  </si>
  <si>
    <t>40445240</t>
  </si>
  <si>
    <t>patka pro sloupek Al D 60mm</t>
  </si>
  <si>
    <t>-511991991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</si>
</sst>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2"/>
      <c r="AL5" s="22"/>
      <c r="AM5" s="22"/>
      <c r="AN5" s="22"/>
      <c r="AO5" s="22"/>
      <c r="AP5" s="22"/>
      <c r="AQ5" s="22"/>
      <c r="AR5" s="20"/>
      <c r="BE5" s="271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2"/>
      <c r="AL6" s="22"/>
      <c r="AM6" s="22"/>
      <c r="AN6" s="22"/>
      <c r="AO6" s="22"/>
      <c r="AP6" s="22"/>
      <c r="AQ6" s="22"/>
      <c r="AR6" s="20"/>
      <c r="BE6" s="272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2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2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2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2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72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2"/>
      <c r="BS12" s="17" t="s">
        <v>6</v>
      </c>
    </row>
    <row r="13" spans="1:74" s="1" customFormat="1" ht="12" customHeight="1" x14ac:dyDescent="0.2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72"/>
      <c r="BS13" s="17" t="s">
        <v>6</v>
      </c>
    </row>
    <row r="14" spans="1:74" ht="12.75" x14ac:dyDescent="0.2">
      <c r="B14" s="21"/>
      <c r="C14" s="22"/>
      <c r="D14" s="22"/>
      <c r="E14" s="277" t="s">
        <v>29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72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2"/>
      <c r="BS15" s="17" t="s">
        <v>4</v>
      </c>
    </row>
    <row r="16" spans="1:74" s="1" customFormat="1" ht="12" customHeight="1" x14ac:dyDescent="0.2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2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2"/>
      <c r="BS17" s="17" t="s">
        <v>32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2"/>
      <c r="BS18" s="17" t="s">
        <v>6</v>
      </c>
    </row>
    <row r="19" spans="1:71" s="1" customFormat="1" ht="12" customHeight="1" x14ac:dyDescent="0.2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2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2"/>
      <c r="BS20" s="17" t="s">
        <v>32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2"/>
    </row>
    <row r="22" spans="1:71" s="1" customFormat="1" ht="12" customHeight="1" x14ac:dyDescent="0.2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2"/>
    </row>
    <row r="23" spans="1:71" s="1" customFormat="1" ht="16.5" customHeight="1" x14ac:dyDescent="0.2">
      <c r="B23" s="21"/>
      <c r="C23" s="22"/>
      <c r="D23" s="22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2"/>
      <c r="AP23" s="22"/>
      <c r="AQ23" s="22"/>
      <c r="AR23" s="20"/>
      <c r="BE23" s="272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2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2"/>
    </row>
    <row r="26" spans="1:71" s="2" customFormat="1" ht="25.9" customHeight="1" x14ac:dyDescent="0.2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0">
        <f>ROUND(AG94,2)</f>
        <v>0</v>
      </c>
      <c r="AL26" s="281"/>
      <c r="AM26" s="281"/>
      <c r="AN26" s="281"/>
      <c r="AO26" s="281"/>
      <c r="AP26" s="36"/>
      <c r="AQ26" s="36"/>
      <c r="AR26" s="39"/>
      <c r="BE26" s="272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2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2" t="s">
        <v>37</v>
      </c>
      <c r="M28" s="282"/>
      <c r="N28" s="282"/>
      <c r="O28" s="282"/>
      <c r="P28" s="282"/>
      <c r="Q28" s="36"/>
      <c r="R28" s="36"/>
      <c r="S28" s="36"/>
      <c r="T28" s="36"/>
      <c r="U28" s="36"/>
      <c r="V28" s="36"/>
      <c r="W28" s="282" t="s">
        <v>38</v>
      </c>
      <c r="X28" s="282"/>
      <c r="Y28" s="282"/>
      <c r="Z28" s="282"/>
      <c r="AA28" s="282"/>
      <c r="AB28" s="282"/>
      <c r="AC28" s="282"/>
      <c r="AD28" s="282"/>
      <c r="AE28" s="282"/>
      <c r="AF28" s="36"/>
      <c r="AG28" s="36"/>
      <c r="AH28" s="36"/>
      <c r="AI28" s="36"/>
      <c r="AJ28" s="36"/>
      <c r="AK28" s="282" t="s">
        <v>39</v>
      </c>
      <c r="AL28" s="282"/>
      <c r="AM28" s="282"/>
      <c r="AN28" s="282"/>
      <c r="AO28" s="282"/>
      <c r="AP28" s="36"/>
      <c r="AQ28" s="36"/>
      <c r="AR28" s="39"/>
      <c r="BE28" s="272"/>
    </row>
    <row r="29" spans="1:71" s="3" customFormat="1" ht="14.45" customHeight="1" x14ac:dyDescent="0.2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85">
        <v>0.21</v>
      </c>
      <c r="M29" s="284"/>
      <c r="N29" s="284"/>
      <c r="O29" s="284"/>
      <c r="P29" s="284"/>
      <c r="Q29" s="41"/>
      <c r="R29" s="41"/>
      <c r="S29" s="41"/>
      <c r="T29" s="41"/>
      <c r="U29" s="41"/>
      <c r="V29" s="41"/>
      <c r="W29" s="283">
        <f>ROUND(AZ94,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41"/>
      <c r="AG29" s="41"/>
      <c r="AH29" s="41"/>
      <c r="AI29" s="41"/>
      <c r="AJ29" s="41"/>
      <c r="AK29" s="283">
        <f>ROUND(AV94, 2)</f>
        <v>0</v>
      </c>
      <c r="AL29" s="284"/>
      <c r="AM29" s="284"/>
      <c r="AN29" s="284"/>
      <c r="AO29" s="284"/>
      <c r="AP29" s="41"/>
      <c r="AQ29" s="41"/>
      <c r="AR29" s="42"/>
      <c r="BE29" s="273"/>
    </row>
    <row r="30" spans="1:71" s="3" customFormat="1" ht="14.45" customHeight="1" x14ac:dyDescent="0.2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85">
        <v>0.12</v>
      </c>
      <c r="M30" s="284"/>
      <c r="N30" s="284"/>
      <c r="O30" s="284"/>
      <c r="P30" s="284"/>
      <c r="Q30" s="41"/>
      <c r="R30" s="41"/>
      <c r="S30" s="41"/>
      <c r="T30" s="41"/>
      <c r="U30" s="41"/>
      <c r="V30" s="41"/>
      <c r="W30" s="283">
        <f>ROUND(BA94,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41"/>
      <c r="AG30" s="41"/>
      <c r="AH30" s="41"/>
      <c r="AI30" s="41"/>
      <c r="AJ30" s="41"/>
      <c r="AK30" s="283">
        <f>ROUND(AW94, 2)</f>
        <v>0</v>
      </c>
      <c r="AL30" s="284"/>
      <c r="AM30" s="284"/>
      <c r="AN30" s="284"/>
      <c r="AO30" s="284"/>
      <c r="AP30" s="41"/>
      <c r="AQ30" s="41"/>
      <c r="AR30" s="42"/>
      <c r="BE30" s="273"/>
    </row>
    <row r="31" spans="1:71" s="3" customFormat="1" ht="14.45" hidden="1" customHeight="1" x14ac:dyDescent="0.2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85">
        <v>0.21</v>
      </c>
      <c r="M31" s="284"/>
      <c r="N31" s="284"/>
      <c r="O31" s="284"/>
      <c r="P31" s="284"/>
      <c r="Q31" s="41"/>
      <c r="R31" s="41"/>
      <c r="S31" s="41"/>
      <c r="T31" s="41"/>
      <c r="U31" s="41"/>
      <c r="V31" s="41"/>
      <c r="W31" s="283">
        <f>ROUND(BB94,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41"/>
      <c r="AG31" s="41"/>
      <c r="AH31" s="41"/>
      <c r="AI31" s="41"/>
      <c r="AJ31" s="41"/>
      <c r="AK31" s="283">
        <v>0</v>
      </c>
      <c r="AL31" s="284"/>
      <c r="AM31" s="284"/>
      <c r="AN31" s="284"/>
      <c r="AO31" s="284"/>
      <c r="AP31" s="41"/>
      <c r="AQ31" s="41"/>
      <c r="AR31" s="42"/>
      <c r="BE31" s="273"/>
    </row>
    <row r="32" spans="1:71" s="3" customFormat="1" ht="14.45" hidden="1" customHeight="1" x14ac:dyDescent="0.2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85">
        <v>0.12</v>
      </c>
      <c r="M32" s="284"/>
      <c r="N32" s="284"/>
      <c r="O32" s="284"/>
      <c r="P32" s="284"/>
      <c r="Q32" s="41"/>
      <c r="R32" s="41"/>
      <c r="S32" s="41"/>
      <c r="T32" s="41"/>
      <c r="U32" s="41"/>
      <c r="V32" s="41"/>
      <c r="W32" s="283">
        <f>ROUND(BC94,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1"/>
      <c r="AG32" s="41"/>
      <c r="AH32" s="41"/>
      <c r="AI32" s="41"/>
      <c r="AJ32" s="41"/>
      <c r="AK32" s="283">
        <v>0</v>
      </c>
      <c r="AL32" s="284"/>
      <c r="AM32" s="284"/>
      <c r="AN32" s="284"/>
      <c r="AO32" s="284"/>
      <c r="AP32" s="41"/>
      <c r="AQ32" s="41"/>
      <c r="AR32" s="42"/>
      <c r="BE32" s="273"/>
    </row>
    <row r="33" spans="1:57" s="3" customFormat="1" ht="14.45" hidden="1" customHeight="1" x14ac:dyDescent="0.2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85">
        <v>0</v>
      </c>
      <c r="M33" s="284"/>
      <c r="N33" s="284"/>
      <c r="O33" s="284"/>
      <c r="P33" s="284"/>
      <c r="Q33" s="41"/>
      <c r="R33" s="41"/>
      <c r="S33" s="41"/>
      <c r="T33" s="41"/>
      <c r="U33" s="41"/>
      <c r="V33" s="41"/>
      <c r="W33" s="283">
        <f>ROUND(BD94,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1"/>
      <c r="AG33" s="41"/>
      <c r="AH33" s="41"/>
      <c r="AI33" s="41"/>
      <c r="AJ33" s="41"/>
      <c r="AK33" s="283">
        <v>0</v>
      </c>
      <c r="AL33" s="284"/>
      <c r="AM33" s="284"/>
      <c r="AN33" s="284"/>
      <c r="AO33" s="284"/>
      <c r="AP33" s="41"/>
      <c r="AQ33" s="41"/>
      <c r="AR33" s="42"/>
      <c r="BE33" s="273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2"/>
    </row>
    <row r="35" spans="1:57" s="2" customFormat="1" ht="25.9" customHeight="1" x14ac:dyDescent="0.2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89" t="s">
        <v>48</v>
      </c>
      <c r="Y35" s="287"/>
      <c r="Z35" s="287"/>
      <c r="AA35" s="287"/>
      <c r="AB35" s="287"/>
      <c r="AC35" s="45"/>
      <c r="AD35" s="45"/>
      <c r="AE35" s="45"/>
      <c r="AF35" s="45"/>
      <c r="AG35" s="45"/>
      <c r="AH35" s="45"/>
      <c r="AI35" s="45"/>
      <c r="AJ35" s="45"/>
      <c r="AK35" s="286">
        <f>SUM(AK26:AK33)</f>
        <v>0</v>
      </c>
      <c r="AL35" s="287"/>
      <c r="AM35" s="287"/>
      <c r="AN35" s="287"/>
      <c r="AO35" s="288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 x14ac:dyDescent="0.2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 x14ac:dyDescent="0.2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 x14ac:dyDescent="0.2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 x14ac:dyDescent="0.2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05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0" t="str">
        <f>K6</f>
        <v>Chodník z Anthroposu do Nového Lískovce - revize 1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Pisárecká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2" t="str">
        <f>IF(AN8= "","",AN8)</f>
        <v>22. 4. 2025</v>
      </c>
      <c r="AN87" s="252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Statutární město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53" t="str">
        <f>IF(E17="","",E17)</f>
        <v xml:space="preserve"> </v>
      </c>
      <c r="AN89" s="254"/>
      <c r="AO89" s="254"/>
      <c r="AP89" s="254"/>
      <c r="AQ89" s="36"/>
      <c r="AR89" s="39"/>
      <c r="AS89" s="255" t="s">
        <v>56</v>
      </c>
      <c r="AT89" s="25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53" t="str">
        <f>IF(E20="","",E20)</f>
        <v>Ing. Tomáš Ruth</v>
      </c>
      <c r="AN90" s="254"/>
      <c r="AO90" s="254"/>
      <c r="AP90" s="254"/>
      <c r="AQ90" s="36"/>
      <c r="AR90" s="39"/>
      <c r="AS90" s="257"/>
      <c r="AT90" s="25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59"/>
      <c r="AT91" s="26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61" t="s">
        <v>57</v>
      </c>
      <c r="D92" s="262"/>
      <c r="E92" s="262"/>
      <c r="F92" s="262"/>
      <c r="G92" s="262"/>
      <c r="H92" s="73"/>
      <c r="I92" s="264" t="s">
        <v>58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3" t="s">
        <v>59</v>
      </c>
      <c r="AH92" s="262"/>
      <c r="AI92" s="262"/>
      <c r="AJ92" s="262"/>
      <c r="AK92" s="262"/>
      <c r="AL92" s="262"/>
      <c r="AM92" s="262"/>
      <c r="AN92" s="264" t="s">
        <v>60</v>
      </c>
      <c r="AO92" s="262"/>
      <c r="AP92" s="265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9">
        <f>ROUND(SUM(AG95:AG98),2)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 x14ac:dyDescent="0.2">
      <c r="A95" s="93" t="s">
        <v>80</v>
      </c>
      <c r="B95" s="94"/>
      <c r="C95" s="95"/>
      <c r="D95" s="266" t="s">
        <v>81</v>
      </c>
      <c r="E95" s="266"/>
      <c r="F95" s="266"/>
      <c r="G95" s="266"/>
      <c r="H95" s="266"/>
      <c r="I95" s="96"/>
      <c r="J95" s="266" t="s">
        <v>82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7">
        <f>'VRN - Vedlejší rozpočtové...'!J30</f>
        <v>0</v>
      </c>
      <c r="AH95" s="268"/>
      <c r="AI95" s="268"/>
      <c r="AJ95" s="268"/>
      <c r="AK95" s="268"/>
      <c r="AL95" s="268"/>
      <c r="AM95" s="268"/>
      <c r="AN95" s="267">
        <f>SUM(AG95,AT95)</f>
        <v>0</v>
      </c>
      <c r="AO95" s="268"/>
      <c r="AP95" s="268"/>
      <c r="AQ95" s="97" t="s">
        <v>83</v>
      </c>
      <c r="AR95" s="98"/>
      <c r="AS95" s="99">
        <v>0</v>
      </c>
      <c r="AT95" s="100">
        <f>ROUND(SUM(AV95:AW95),2)</f>
        <v>0</v>
      </c>
      <c r="AU95" s="101">
        <f>'VRN - Vedlejší rozpočtové...'!P118</f>
        <v>0</v>
      </c>
      <c r="AV95" s="100">
        <f>'VRN - Vedlejší rozpočtové...'!J33</f>
        <v>0</v>
      </c>
      <c r="AW95" s="100">
        <f>'VRN - Vedlejší rozpočtové...'!J34</f>
        <v>0</v>
      </c>
      <c r="AX95" s="100">
        <f>'VRN - Vedlejší rozpočtové...'!J35</f>
        <v>0</v>
      </c>
      <c r="AY95" s="100">
        <f>'VRN - Vedlejší rozpočtové...'!J36</f>
        <v>0</v>
      </c>
      <c r="AZ95" s="100">
        <f>'VRN - Vedlejší rozpočtové...'!F33</f>
        <v>0</v>
      </c>
      <c r="BA95" s="100">
        <f>'VRN - Vedlejší rozpočtové...'!F34</f>
        <v>0</v>
      </c>
      <c r="BB95" s="100">
        <f>'VRN - Vedlejší rozpočtové...'!F35</f>
        <v>0</v>
      </c>
      <c r="BC95" s="100">
        <f>'VRN - Vedlejší rozpočtové...'!F36</f>
        <v>0</v>
      </c>
      <c r="BD95" s="102">
        <f>'VRN - Vedlejší rozpočtové...'!F37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24.75" customHeight="1" x14ac:dyDescent="0.2">
      <c r="A96" s="93" t="s">
        <v>80</v>
      </c>
      <c r="B96" s="94"/>
      <c r="C96" s="95"/>
      <c r="D96" s="266" t="s">
        <v>87</v>
      </c>
      <c r="E96" s="266"/>
      <c r="F96" s="266"/>
      <c r="G96" s="266"/>
      <c r="H96" s="266"/>
      <c r="I96" s="96"/>
      <c r="J96" s="266" t="s">
        <v>88</v>
      </c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67">
        <f>'SO 101.1 - Chodník'!J30</f>
        <v>0</v>
      </c>
      <c r="AH96" s="268"/>
      <c r="AI96" s="268"/>
      <c r="AJ96" s="268"/>
      <c r="AK96" s="268"/>
      <c r="AL96" s="268"/>
      <c r="AM96" s="268"/>
      <c r="AN96" s="267">
        <f>SUM(AG96,AT96)</f>
        <v>0</v>
      </c>
      <c r="AO96" s="268"/>
      <c r="AP96" s="268"/>
      <c r="AQ96" s="97" t="s">
        <v>83</v>
      </c>
      <c r="AR96" s="98"/>
      <c r="AS96" s="99">
        <v>0</v>
      </c>
      <c r="AT96" s="100">
        <f>ROUND(SUM(AV96:AW96),2)</f>
        <v>0</v>
      </c>
      <c r="AU96" s="101">
        <f>'SO 101.1 - Chodník'!P123</f>
        <v>0</v>
      </c>
      <c r="AV96" s="100">
        <f>'SO 101.1 - Chodník'!J33</f>
        <v>0</v>
      </c>
      <c r="AW96" s="100">
        <f>'SO 101.1 - Chodník'!J34</f>
        <v>0</v>
      </c>
      <c r="AX96" s="100">
        <f>'SO 101.1 - Chodník'!J35</f>
        <v>0</v>
      </c>
      <c r="AY96" s="100">
        <f>'SO 101.1 - Chodník'!J36</f>
        <v>0</v>
      </c>
      <c r="AZ96" s="100">
        <f>'SO 101.1 - Chodník'!F33</f>
        <v>0</v>
      </c>
      <c r="BA96" s="100">
        <f>'SO 101.1 - Chodník'!F34</f>
        <v>0</v>
      </c>
      <c r="BB96" s="100">
        <f>'SO 101.1 - Chodník'!F35</f>
        <v>0</v>
      </c>
      <c r="BC96" s="100">
        <f>'SO 101.1 - Chodník'!F36</f>
        <v>0</v>
      </c>
      <c r="BD96" s="102">
        <f>'SO 101.1 - Chodník'!F37</f>
        <v>0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91" s="7" customFormat="1" ht="24.75" customHeight="1" x14ac:dyDescent="0.2">
      <c r="A97" s="93" t="s">
        <v>80</v>
      </c>
      <c r="B97" s="94"/>
      <c r="C97" s="95"/>
      <c r="D97" s="266" t="s">
        <v>90</v>
      </c>
      <c r="E97" s="266"/>
      <c r="F97" s="266"/>
      <c r="G97" s="266"/>
      <c r="H97" s="266"/>
      <c r="I97" s="96"/>
      <c r="J97" s="266" t="s">
        <v>91</v>
      </c>
      <c r="K97" s="266"/>
      <c r="L97" s="266"/>
      <c r="M97" s="266"/>
      <c r="N97" s="266"/>
      <c r="O97" s="266"/>
      <c r="P97" s="266"/>
      <c r="Q97" s="266"/>
      <c r="R97" s="266"/>
      <c r="S97" s="266"/>
      <c r="T97" s="266"/>
      <c r="U97" s="266"/>
      <c r="V97" s="266"/>
      <c r="W97" s="266"/>
      <c r="X97" s="266"/>
      <c r="Y97" s="266"/>
      <c r="Z97" s="266"/>
      <c r="AA97" s="266"/>
      <c r="AB97" s="266"/>
      <c r="AC97" s="266"/>
      <c r="AD97" s="266"/>
      <c r="AE97" s="266"/>
      <c r="AF97" s="266"/>
      <c r="AG97" s="267">
        <f>'SO 101.2 - Zábradlí'!J30</f>
        <v>0</v>
      </c>
      <c r="AH97" s="268"/>
      <c r="AI97" s="268"/>
      <c r="AJ97" s="268"/>
      <c r="AK97" s="268"/>
      <c r="AL97" s="268"/>
      <c r="AM97" s="268"/>
      <c r="AN97" s="267">
        <f>SUM(AG97,AT97)</f>
        <v>0</v>
      </c>
      <c r="AO97" s="268"/>
      <c r="AP97" s="268"/>
      <c r="AQ97" s="97" t="s">
        <v>83</v>
      </c>
      <c r="AR97" s="98"/>
      <c r="AS97" s="99">
        <v>0</v>
      </c>
      <c r="AT97" s="100">
        <f>ROUND(SUM(AV97:AW97),2)</f>
        <v>0</v>
      </c>
      <c r="AU97" s="101">
        <f>'SO 101.2 - Zábradlí'!P123</f>
        <v>0</v>
      </c>
      <c r="AV97" s="100">
        <f>'SO 101.2 - Zábradlí'!J33</f>
        <v>0</v>
      </c>
      <c r="AW97" s="100">
        <f>'SO 101.2 - Zábradlí'!J34</f>
        <v>0</v>
      </c>
      <c r="AX97" s="100">
        <f>'SO 101.2 - Zábradlí'!J35</f>
        <v>0</v>
      </c>
      <c r="AY97" s="100">
        <f>'SO 101.2 - Zábradlí'!J36</f>
        <v>0</v>
      </c>
      <c r="AZ97" s="100">
        <f>'SO 101.2 - Zábradlí'!F33</f>
        <v>0</v>
      </c>
      <c r="BA97" s="100">
        <f>'SO 101.2 - Zábradlí'!F34</f>
        <v>0</v>
      </c>
      <c r="BB97" s="100">
        <f>'SO 101.2 - Zábradlí'!F35</f>
        <v>0</v>
      </c>
      <c r="BC97" s="100">
        <f>'SO 101.2 - Zábradlí'!F36</f>
        <v>0</v>
      </c>
      <c r="BD97" s="102">
        <f>'SO 101.2 - Zábradlí'!F37</f>
        <v>0</v>
      </c>
      <c r="BT97" s="103" t="s">
        <v>84</v>
      </c>
      <c r="BV97" s="103" t="s">
        <v>78</v>
      </c>
      <c r="BW97" s="103" t="s">
        <v>92</v>
      </c>
      <c r="BX97" s="103" t="s">
        <v>5</v>
      </c>
      <c r="CL97" s="103" t="s">
        <v>1</v>
      </c>
      <c r="CM97" s="103" t="s">
        <v>86</v>
      </c>
    </row>
    <row r="98" spans="1:91" s="7" customFormat="1" ht="16.5" customHeight="1" x14ac:dyDescent="0.2">
      <c r="A98" s="93" t="s">
        <v>80</v>
      </c>
      <c r="B98" s="94"/>
      <c r="C98" s="95"/>
      <c r="D98" s="266" t="s">
        <v>93</v>
      </c>
      <c r="E98" s="266"/>
      <c r="F98" s="266"/>
      <c r="G98" s="266"/>
      <c r="H98" s="266"/>
      <c r="I98" s="96"/>
      <c r="J98" s="266" t="s">
        <v>88</v>
      </c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6"/>
      <c r="AG98" s="267">
        <f>'SO 102 - Chodník'!J30</f>
        <v>0</v>
      </c>
      <c r="AH98" s="268"/>
      <c r="AI98" s="268"/>
      <c r="AJ98" s="268"/>
      <c r="AK98" s="268"/>
      <c r="AL98" s="268"/>
      <c r="AM98" s="268"/>
      <c r="AN98" s="267">
        <f>SUM(AG98,AT98)</f>
        <v>0</v>
      </c>
      <c r="AO98" s="268"/>
      <c r="AP98" s="268"/>
      <c r="AQ98" s="97" t="s">
        <v>83</v>
      </c>
      <c r="AR98" s="98"/>
      <c r="AS98" s="104">
        <v>0</v>
      </c>
      <c r="AT98" s="105">
        <f>ROUND(SUM(AV98:AW98),2)</f>
        <v>0</v>
      </c>
      <c r="AU98" s="106">
        <f>'SO 102 - Chodník'!P122</f>
        <v>0</v>
      </c>
      <c r="AV98" s="105">
        <f>'SO 102 - Chodník'!J33</f>
        <v>0</v>
      </c>
      <c r="AW98" s="105">
        <f>'SO 102 - Chodník'!J34</f>
        <v>0</v>
      </c>
      <c r="AX98" s="105">
        <f>'SO 102 - Chodník'!J35</f>
        <v>0</v>
      </c>
      <c r="AY98" s="105">
        <f>'SO 102 - Chodník'!J36</f>
        <v>0</v>
      </c>
      <c r="AZ98" s="105">
        <f>'SO 102 - Chodník'!F33</f>
        <v>0</v>
      </c>
      <c r="BA98" s="105">
        <f>'SO 102 - Chodník'!F34</f>
        <v>0</v>
      </c>
      <c r="BB98" s="105">
        <f>'SO 102 - Chodník'!F35</f>
        <v>0</v>
      </c>
      <c r="BC98" s="105">
        <f>'SO 102 - Chodník'!F36</f>
        <v>0</v>
      </c>
      <c r="BD98" s="107">
        <f>'SO 102 - Chodník'!F37</f>
        <v>0</v>
      </c>
      <c r="BT98" s="103" t="s">
        <v>84</v>
      </c>
      <c r="BV98" s="103" t="s">
        <v>78</v>
      </c>
      <c r="BW98" s="103" t="s">
        <v>94</v>
      </c>
      <c r="BX98" s="103" t="s">
        <v>5</v>
      </c>
      <c r="CL98" s="103" t="s">
        <v>1</v>
      </c>
      <c r="CM98" s="103" t="s">
        <v>86</v>
      </c>
    </row>
    <row r="99" spans="1:91" s="2" customFormat="1" ht="30" customHeight="1" x14ac:dyDescent="0.2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 x14ac:dyDescent="0.2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ha2gcVfCHI1jALWZadVIKKOfWyskLNAcoXakqOm4R7MpdkJRRTKnAyWzNAEPZ264VTkWi3bCZRBN4NrfSf/qAw==" saltValue="Qp+k/2GJDvaTwk0MlmPib1mnvHweG0KtPlEcuCcQr20BtvJaIM0PtmwUjqR0sA4K+xd41ckMSn3jbY4faGoq0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VRN - Vedlejší rozpočtové...'!C2" display="/" xr:uid="{00000000-0004-0000-0000-000000000000}"/>
    <hyperlink ref="A96" location="'SO 101.1 - Chodník'!C2" display="/" xr:uid="{00000000-0004-0000-0000-000001000000}"/>
    <hyperlink ref="A97" location="'SO 101.2 - Zábradlí'!C2" display="/" xr:uid="{00000000-0004-0000-0000-000002000000}"/>
    <hyperlink ref="A98" location="'SO 102 - Chodník'!C2" display="/" xr:uid="{00000000-0004-0000-0000-000003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5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85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 x14ac:dyDescent="0.2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2" t="s">
        <v>16</v>
      </c>
      <c r="L6" s="20"/>
    </row>
    <row r="7" spans="1:46" s="1" customFormat="1" ht="16.5" customHeight="1" x14ac:dyDescent="0.2">
      <c r="B7" s="20"/>
      <c r="E7" s="291" t="str">
        <f>'Rekapitulace stavby'!K6</f>
        <v>Chodník z Anthroposu do Nového Lískovce - revize 1</v>
      </c>
      <c r="F7" s="292"/>
      <c r="G7" s="292"/>
      <c r="H7" s="292"/>
      <c r="L7" s="20"/>
    </row>
    <row r="8" spans="1:46" s="2" customFormat="1" ht="12" customHeight="1" x14ac:dyDescent="0.2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3" t="s">
        <v>97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22. 4. 2025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2" t="s">
        <v>40</v>
      </c>
      <c r="E33" s="112" t="s">
        <v>41</v>
      </c>
      <c r="F33" s="123">
        <f>ROUND((SUM(BE118:BE134)),  2)</f>
        <v>0</v>
      </c>
      <c r="G33" s="34"/>
      <c r="H33" s="34"/>
      <c r="I33" s="124">
        <v>0.21</v>
      </c>
      <c r="J33" s="123">
        <f>ROUND(((SUM(BE118:BE134))*I33),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42</v>
      </c>
      <c r="F34" s="123">
        <f>ROUND((SUM(BF118:BF134)),  2)</f>
        <v>0</v>
      </c>
      <c r="G34" s="34"/>
      <c r="H34" s="34"/>
      <c r="I34" s="124">
        <v>0.12</v>
      </c>
      <c r="J34" s="123">
        <f>ROUND(((SUM(BF118:BF134))*I34),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43</v>
      </c>
      <c r="F35" s="123">
        <f>ROUND((SUM(BG118:BG134)),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44</v>
      </c>
      <c r="F36" s="123">
        <f>ROUND((SUM(BH118:BH134)),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45</v>
      </c>
      <c r="F37" s="123">
        <f>ROUND((SUM(BI118:BI134)),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8" t="str">
        <f>E7</f>
        <v>Chodník z Anthroposu do Nového Lískovce - revize 1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0" t="str">
        <f>E9</f>
        <v>VRN - Vedlejší rozpočtové náklady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Ul. Pisárecká</v>
      </c>
      <c r="G89" s="36"/>
      <c r="H89" s="36"/>
      <c r="I89" s="29" t="s">
        <v>22</v>
      </c>
      <c r="J89" s="66" t="str">
        <f>IF(J12="","",J12)</f>
        <v>22. 4. 2025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Statutární město Brno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Tomáš Ruth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 x14ac:dyDescent="0.2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 x14ac:dyDescent="0.2">
      <c r="B98" s="153"/>
      <c r="C98" s="154"/>
      <c r="D98" s="155" t="s">
        <v>103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 x14ac:dyDescent="0.2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 x14ac:dyDescent="0.2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 x14ac:dyDescent="0.2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 x14ac:dyDescent="0.2">
      <c r="A105" s="34"/>
      <c r="B105" s="35"/>
      <c r="C105" s="23" t="s">
        <v>104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 x14ac:dyDescent="0.2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 x14ac:dyDescent="0.2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 x14ac:dyDescent="0.2">
      <c r="A108" s="34"/>
      <c r="B108" s="35"/>
      <c r="C108" s="36"/>
      <c r="D108" s="36"/>
      <c r="E108" s="298" t="str">
        <f>E7</f>
        <v>Chodník z Anthroposu do Nového Lískovce - revize 1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 x14ac:dyDescent="0.2">
      <c r="A109" s="34"/>
      <c r="B109" s="35"/>
      <c r="C109" s="29" t="s">
        <v>96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 x14ac:dyDescent="0.2">
      <c r="A110" s="34"/>
      <c r="B110" s="35"/>
      <c r="C110" s="36"/>
      <c r="D110" s="36"/>
      <c r="E110" s="250" t="str">
        <f>E9</f>
        <v>VRN - Vedlejší rozpočtové náklady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 x14ac:dyDescent="0.2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 x14ac:dyDescent="0.2">
      <c r="A112" s="34"/>
      <c r="B112" s="35"/>
      <c r="C112" s="29" t="s">
        <v>20</v>
      </c>
      <c r="D112" s="36"/>
      <c r="E112" s="36"/>
      <c r="F112" s="27" t="str">
        <f>F12</f>
        <v>Ul. Pisárecká</v>
      </c>
      <c r="G112" s="36"/>
      <c r="H112" s="36"/>
      <c r="I112" s="29" t="s">
        <v>22</v>
      </c>
      <c r="J112" s="66" t="str">
        <f>IF(J12="","",J12)</f>
        <v>22. 4. 2025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 x14ac:dyDescent="0.2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 x14ac:dyDescent="0.2">
      <c r="A114" s="34"/>
      <c r="B114" s="35"/>
      <c r="C114" s="29" t="s">
        <v>24</v>
      </c>
      <c r="D114" s="36"/>
      <c r="E114" s="36"/>
      <c r="F114" s="27" t="str">
        <f>E15</f>
        <v>Statutární město Brno</v>
      </c>
      <c r="G114" s="36"/>
      <c r="H114" s="36"/>
      <c r="I114" s="29" t="s">
        <v>30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Tomáš Ruth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 x14ac:dyDescent="0.2">
      <c r="A117" s="159"/>
      <c r="B117" s="160"/>
      <c r="C117" s="161" t="s">
        <v>105</v>
      </c>
      <c r="D117" s="162" t="s">
        <v>61</v>
      </c>
      <c r="E117" s="162" t="s">
        <v>57</v>
      </c>
      <c r="F117" s="162" t="s">
        <v>58</v>
      </c>
      <c r="G117" s="162" t="s">
        <v>106</v>
      </c>
      <c r="H117" s="162" t="s">
        <v>107</v>
      </c>
      <c r="I117" s="162" t="s">
        <v>108</v>
      </c>
      <c r="J117" s="162" t="s">
        <v>100</v>
      </c>
      <c r="K117" s="163" t="s">
        <v>109</v>
      </c>
      <c r="L117" s="164"/>
      <c r="M117" s="75" t="s">
        <v>1</v>
      </c>
      <c r="N117" s="76" t="s">
        <v>40</v>
      </c>
      <c r="O117" s="76" t="s">
        <v>110</v>
      </c>
      <c r="P117" s="76" t="s">
        <v>111</v>
      </c>
      <c r="Q117" s="76" t="s">
        <v>112</v>
      </c>
      <c r="R117" s="76" t="s">
        <v>113</v>
      </c>
      <c r="S117" s="76" t="s">
        <v>114</v>
      </c>
      <c r="T117" s="77" t="s">
        <v>115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 x14ac:dyDescent="0.25">
      <c r="A118" s="34"/>
      <c r="B118" s="35"/>
      <c r="C118" s="82" t="s">
        <v>116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75</v>
      </c>
      <c r="AU118" s="17" t="s">
        <v>102</v>
      </c>
      <c r="BK118" s="169">
        <f>BK119</f>
        <v>0</v>
      </c>
    </row>
    <row r="119" spans="1:65" s="12" customFormat="1" ht="25.9" customHeight="1" x14ac:dyDescent="0.2">
      <c r="B119" s="170"/>
      <c r="C119" s="171"/>
      <c r="D119" s="172" t="s">
        <v>75</v>
      </c>
      <c r="E119" s="173" t="s">
        <v>81</v>
      </c>
      <c r="F119" s="173" t="s">
        <v>82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117</v>
      </c>
      <c r="AT119" s="182" t="s">
        <v>75</v>
      </c>
      <c r="AU119" s="182" t="s">
        <v>76</v>
      </c>
      <c r="AY119" s="181" t="s">
        <v>118</v>
      </c>
      <c r="BK119" s="183">
        <f>BK120</f>
        <v>0</v>
      </c>
    </row>
    <row r="120" spans="1:65" s="12" customFormat="1" ht="22.9" customHeight="1" x14ac:dyDescent="0.2">
      <c r="B120" s="170"/>
      <c r="C120" s="171"/>
      <c r="D120" s="172" t="s">
        <v>75</v>
      </c>
      <c r="E120" s="184" t="s">
        <v>81</v>
      </c>
      <c r="F120" s="184" t="s">
        <v>82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SUM(P121:P134)</f>
        <v>0</v>
      </c>
      <c r="Q120" s="178"/>
      <c r="R120" s="179">
        <f>SUM(R121:R134)</f>
        <v>0</v>
      </c>
      <c r="S120" s="178"/>
      <c r="T120" s="180">
        <f>SUM(T121:T134)</f>
        <v>0</v>
      </c>
      <c r="AR120" s="181" t="s">
        <v>117</v>
      </c>
      <c r="AT120" s="182" t="s">
        <v>75</v>
      </c>
      <c r="AU120" s="182" t="s">
        <v>84</v>
      </c>
      <c r="AY120" s="181" t="s">
        <v>118</v>
      </c>
      <c r="BK120" s="183">
        <f>SUM(BK121:BK134)</f>
        <v>0</v>
      </c>
    </row>
    <row r="121" spans="1:65" s="2" customFormat="1" ht="21.75" customHeight="1" x14ac:dyDescent="0.2">
      <c r="A121" s="34"/>
      <c r="B121" s="35"/>
      <c r="C121" s="186" t="s">
        <v>84</v>
      </c>
      <c r="D121" s="186" t="s">
        <v>119</v>
      </c>
      <c r="E121" s="187" t="s">
        <v>120</v>
      </c>
      <c r="F121" s="188" t="s">
        <v>121</v>
      </c>
      <c r="G121" s="189" t="s">
        <v>122</v>
      </c>
      <c r="H121" s="190">
        <v>1</v>
      </c>
      <c r="I121" s="191"/>
      <c r="J121" s="192">
        <f t="shared" ref="J121:J134" si="0">ROUND(I121*H121,2)</f>
        <v>0</v>
      </c>
      <c r="K121" s="188" t="s">
        <v>1</v>
      </c>
      <c r="L121" s="39"/>
      <c r="M121" s="193" t="s">
        <v>1</v>
      </c>
      <c r="N121" s="194" t="s">
        <v>41</v>
      </c>
      <c r="O121" s="71"/>
      <c r="P121" s="195">
        <f t="shared" ref="P121:P134" si="1">O121*H121</f>
        <v>0</v>
      </c>
      <c r="Q121" s="195">
        <v>0</v>
      </c>
      <c r="R121" s="195">
        <f t="shared" ref="R121:R134" si="2">Q121*H121</f>
        <v>0</v>
      </c>
      <c r="S121" s="195">
        <v>0</v>
      </c>
      <c r="T121" s="196">
        <f t="shared" ref="T121:T134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123</v>
      </c>
      <c r="AT121" s="197" t="s">
        <v>119</v>
      </c>
      <c r="AU121" s="197" t="s">
        <v>86</v>
      </c>
      <c r="AY121" s="17" t="s">
        <v>118</v>
      </c>
      <c r="BE121" s="198">
        <f t="shared" ref="BE121:BE134" si="4">IF(N121="základní",J121,0)</f>
        <v>0</v>
      </c>
      <c r="BF121" s="198">
        <f t="shared" ref="BF121:BF134" si="5">IF(N121="snížená",J121,0)</f>
        <v>0</v>
      </c>
      <c r="BG121" s="198">
        <f t="shared" ref="BG121:BG134" si="6">IF(N121="zákl. přenesená",J121,0)</f>
        <v>0</v>
      </c>
      <c r="BH121" s="198">
        <f t="shared" ref="BH121:BH134" si="7">IF(N121="sníž. přenesená",J121,0)</f>
        <v>0</v>
      </c>
      <c r="BI121" s="198">
        <f t="shared" ref="BI121:BI134" si="8">IF(N121="nulová",J121,0)</f>
        <v>0</v>
      </c>
      <c r="BJ121" s="17" t="s">
        <v>84</v>
      </c>
      <c r="BK121" s="198">
        <f t="shared" ref="BK121:BK134" si="9">ROUND(I121*H121,2)</f>
        <v>0</v>
      </c>
      <c r="BL121" s="17" t="s">
        <v>123</v>
      </c>
      <c r="BM121" s="197" t="s">
        <v>124</v>
      </c>
    </row>
    <row r="122" spans="1:65" s="2" customFormat="1" ht="24.2" customHeight="1" x14ac:dyDescent="0.2">
      <c r="A122" s="34"/>
      <c r="B122" s="35"/>
      <c r="C122" s="186" t="s">
        <v>86</v>
      </c>
      <c r="D122" s="186" t="s">
        <v>119</v>
      </c>
      <c r="E122" s="187" t="s">
        <v>125</v>
      </c>
      <c r="F122" s="188" t="s">
        <v>126</v>
      </c>
      <c r="G122" s="189" t="s">
        <v>122</v>
      </c>
      <c r="H122" s="190">
        <v>1</v>
      </c>
      <c r="I122" s="191"/>
      <c r="J122" s="192">
        <f t="shared" si="0"/>
        <v>0</v>
      </c>
      <c r="K122" s="188" t="s">
        <v>1</v>
      </c>
      <c r="L122" s="39"/>
      <c r="M122" s="193" t="s">
        <v>1</v>
      </c>
      <c r="N122" s="194" t="s">
        <v>41</v>
      </c>
      <c r="O122" s="71"/>
      <c r="P122" s="195">
        <f t="shared" si="1"/>
        <v>0</v>
      </c>
      <c r="Q122" s="195">
        <v>0</v>
      </c>
      <c r="R122" s="195">
        <f t="shared" si="2"/>
        <v>0</v>
      </c>
      <c r="S122" s="195">
        <v>0</v>
      </c>
      <c r="T122" s="196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123</v>
      </c>
      <c r="AT122" s="197" t="s">
        <v>119</v>
      </c>
      <c r="AU122" s="197" t="s">
        <v>86</v>
      </c>
      <c r="AY122" s="17" t="s">
        <v>118</v>
      </c>
      <c r="BE122" s="198">
        <f t="shared" si="4"/>
        <v>0</v>
      </c>
      <c r="BF122" s="198">
        <f t="shared" si="5"/>
        <v>0</v>
      </c>
      <c r="BG122" s="198">
        <f t="shared" si="6"/>
        <v>0</v>
      </c>
      <c r="BH122" s="198">
        <f t="shared" si="7"/>
        <v>0</v>
      </c>
      <c r="BI122" s="198">
        <f t="shared" si="8"/>
        <v>0</v>
      </c>
      <c r="BJ122" s="17" t="s">
        <v>84</v>
      </c>
      <c r="BK122" s="198">
        <f t="shared" si="9"/>
        <v>0</v>
      </c>
      <c r="BL122" s="17" t="s">
        <v>123</v>
      </c>
      <c r="BM122" s="197" t="s">
        <v>127</v>
      </c>
    </row>
    <row r="123" spans="1:65" s="2" customFormat="1" ht="16.5" customHeight="1" x14ac:dyDescent="0.2">
      <c r="A123" s="34"/>
      <c r="B123" s="35"/>
      <c r="C123" s="186" t="s">
        <v>128</v>
      </c>
      <c r="D123" s="186" t="s">
        <v>119</v>
      </c>
      <c r="E123" s="187" t="s">
        <v>129</v>
      </c>
      <c r="F123" s="188" t="s">
        <v>130</v>
      </c>
      <c r="G123" s="189" t="s">
        <v>122</v>
      </c>
      <c r="H123" s="190">
        <v>1</v>
      </c>
      <c r="I123" s="191"/>
      <c r="J123" s="192">
        <f t="shared" si="0"/>
        <v>0</v>
      </c>
      <c r="K123" s="188" t="s">
        <v>131</v>
      </c>
      <c r="L123" s="39"/>
      <c r="M123" s="193" t="s">
        <v>1</v>
      </c>
      <c r="N123" s="194" t="s">
        <v>41</v>
      </c>
      <c r="O123" s="71"/>
      <c r="P123" s="195">
        <f t="shared" si="1"/>
        <v>0</v>
      </c>
      <c r="Q123" s="195">
        <v>0</v>
      </c>
      <c r="R123" s="195">
        <f t="shared" si="2"/>
        <v>0</v>
      </c>
      <c r="S123" s="195">
        <v>0</v>
      </c>
      <c r="T123" s="196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123</v>
      </c>
      <c r="AT123" s="197" t="s">
        <v>119</v>
      </c>
      <c r="AU123" s="197" t="s">
        <v>86</v>
      </c>
      <c r="AY123" s="17" t="s">
        <v>118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17" t="s">
        <v>84</v>
      </c>
      <c r="BK123" s="198">
        <f t="shared" si="9"/>
        <v>0</v>
      </c>
      <c r="BL123" s="17" t="s">
        <v>123</v>
      </c>
      <c r="BM123" s="197" t="s">
        <v>132</v>
      </c>
    </row>
    <row r="124" spans="1:65" s="2" customFormat="1" ht="16.5" customHeight="1" x14ac:dyDescent="0.2">
      <c r="A124" s="34"/>
      <c r="B124" s="35"/>
      <c r="C124" s="186" t="s">
        <v>133</v>
      </c>
      <c r="D124" s="186" t="s">
        <v>119</v>
      </c>
      <c r="E124" s="187" t="s">
        <v>134</v>
      </c>
      <c r="F124" s="188" t="s">
        <v>135</v>
      </c>
      <c r="G124" s="189" t="s">
        <v>122</v>
      </c>
      <c r="H124" s="190">
        <v>1</v>
      </c>
      <c r="I124" s="191"/>
      <c r="J124" s="192">
        <f t="shared" si="0"/>
        <v>0</v>
      </c>
      <c r="K124" s="188" t="s">
        <v>131</v>
      </c>
      <c r="L124" s="39"/>
      <c r="M124" s="193" t="s">
        <v>1</v>
      </c>
      <c r="N124" s="194" t="s">
        <v>41</v>
      </c>
      <c r="O124" s="71"/>
      <c r="P124" s="195">
        <f t="shared" si="1"/>
        <v>0</v>
      </c>
      <c r="Q124" s="195">
        <v>0</v>
      </c>
      <c r="R124" s="195">
        <f t="shared" si="2"/>
        <v>0</v>
      </c>
      <c r="S124" s="195">
        <v>0</v>
      </c>
      <c r="T124" s="196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123</v>
      </c>
      <c r="AT124" s="197" t="s">
        <v>119</v>
      </c>
      <c r="AU124" s="197" t="s">
        <v>86</v>
      </c>
      <c r="AY124" s="17" t="s">
        <v>118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7" t="s">
        <v>84</v>
      </c>
      <c r="BK124" s="198">
        <f t="shared" si="9"/>
        <v>0</v>
      </c>
      <c r="BL124" s="17" t="s">
        <v>123</v>
      </c>
      <c r="BM124" s="197" t="s">
        <v>136</v>
      </c>
    </row>
    <row r="125" spans="1:65" s="2" customFormat="1" ht="16.5" customHeight="1" x14ac:dyDescent="0.2">
      <c r="A125" s="34"/>
      <c r="B125" s="35"/>
      <c r="C125" s="186" t="s">
        <v>117</v>
      </c>
      <c r="D125" s="186" t="s">
        <v>119</v>
      </c>
      <c r="E125" s="187" t="s">
        <v>137</v>
      </c>
      <c r="F125" s="188" t="s">
        <v>138</v>
      </c>
      <c r="G125" s="189" t="s">
        <v>122</v>
      </c>
      <c r="H125" s="190">
        <v>1</v>
      </c>
      <c r="I125" s="191"/>
      <c r="J125" s="192">
        <f t="shared" si="0"/>
        <v>0</v>
      </c>
      <c r="K125" s="188" t="s">
        <v>131</v>
      </c>
      <c r="L125" s="39"/>
      <c r="M125" s="193" t="s">
        <v>1</v>
      </c>
      <c r="N125" s="194" t="s">
        <v>41</v>
      </c>
      <c r="O125" s="71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123</v>
      </c>
      <c r="AT125" s="197" t="s">
        <v>119</v>
      </c>
      <c r="AU125" s="197" t="s">
        <v>86</v>
      </c>
      <c r="AY125" s="17" t="s">
        <v>118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7" t="s">
        <v>84</v>
      </c>
      <c r="BK125" s="198">
        <f t="shared" si="9"/>
        <v>0</v>
      </c>
      <c r="BL125" s="17" t="s">
        <v>123</v>
      </c>
      <c r="BM125" s="197" t="s">
        <v>139</v>
      </c>
    </row>
    <row r="126" spans="1:65" s="2" customFormat="1" ht="16.5" customHeight="1" x14ac:dyDescent="0.2">
      <c r="A126" s="34"/>
      <c r="B126" s="35"/>
      <c r="C126" s="186" t="s">
        <v>140</v>
      </c>
      <c r="D126" s="186" t="s">
        <v>119</v>
      </c>
      <c r="E126" s="187" t="s">
        <v>141</v>
      </c>
      <c r="F126" s="188" t="s">
        <v>142</v>
      </c>
      <c r="G126" s="189" t="s">
        <v>122</v>
      </c>
      <c r="H126" s="190">
        <v>1</v>
      </c>
      <c r="I126" s="191"/>
      <c r="J126" s="192">
        <f t="shared" si="0"/>
        <v>0</v>
      </c>
      <c r="K126" s="188" t="s">
        <v>131</v>
      </c>
      <c r="L126" s="39"/>
      <c r="M126" s="193" t="s">
        <v>1</v>
      </c>
      <c r="N126" s="194" t="s">
        <v>41</v>
      </c>
      <c r="O126" s="71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123</v>
      </c>
      <c r="AT126" s="197" t="s">
        <v>119</v>
      </c>
      <c r="AU126" s="197" t="s">
        <v>86</v>
      </c>
      <c r="AY126" s="17" t="s">
        <v>118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7" t="s">
        <v>84</v>
      </c>
      <c r="BK126" s="198">
        <f t="shared" si="9"/>
        <v>0</v>
      </c>
      <c r="BL126" s="17" t="s">
        <v>123</v>
      </c>
      <c r="BM126" s="197" t="s">
        <v>143</v>
      </c>
    </row>
    <row r="127" spans="1:65" s="2" customFormat="1" ht="16.5" customHeight="1" x14ac:dyDescent="0.2">
      <c r="A127" s="34"/>
      <c r="B127" s="35"/>
      <c r="C127" s="186" t="s">
        <v>144</v>
      </c>
      <c r="D127" s="186" t="s">
        <v>119</v>
      </c>
      <c r="E127" s="187" t="s">
        <v>145</v>
      </c>
      <c r="F127" s="188" t="s">
        <v>146</v>
      </c>
      <c r="G127" s="189" t="s">
        <v>122</v>
      </c>
      <c r="H127" s="190">
        <v>1</v>
      </c>
      <c r="I127" s="191"/>
      <c r="J127" s="192">
        <f t="shared" si="0"/>
        <v>0</v>
      </c>
      <c r="K127" s="188" t="s">
        <v>1</v>
      </c>
      <c r="L127" s="39"/>
      <c r="M127" s="193" t="s">
        <v>1</v>
      </c>
      <c r="N127" s="194" t="s">
        <v>41</v>
      </c>
      <c r="O127" s="71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123</v>
      </c>
      <c r="AT127" s="197" t="s">
        <v>119</v>
      </c>
      <c r="AU127" s="197" t="s">
        <v>86</v>
      </c>
      <c r="AY127" s="17" t="s">
        <v>118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7" t="s">
        <v>84</v>
      </c>
      <c r="BK127" s="198">
        <f t="shared" si="9"/>
        <v>0</v>
      </c>
      <c r="BL127" s="17" t="s">
        <v>123</v>
      </c>
      <c r="BM127" s="197" t="s">
        <v>147</v>
      </c>
    </row>
    <row r="128" spans="1:65" s="2" customFormat="1" ht="16.5" customHeight="1" x14ac:dyDescent="0.2">
      <c r="A128" s="34"/>
      <c r="B128" s="35"/>
      <c r="C128" s="186" t="s">
        <v>148</v>
      </c>
      <c r="D128" s="186" t="s">
        <v>119</v>
      </c>
      <c r="E128" s="187" t="s">
        <v>149</v>
      </c>
      <c r="F128" s="188" t="s">
        <v>150</v>
      </c>
      <c r="G128" s="189" t="s">
        <v>122</v>
      </c>
      <c r="H128" s="190">
        <v>1</v>
      </c>
      <c r="I128" s="191"/>
      <c r="J128" s="192">
        <f t="shared" si="0"/>
        <v>0</v>
      </c>
      <c r="K128" s="188" t="s">
        <v>1</v>
      </c>
      <c r="L128" s="39"/>
      <c r="M128" s="193" t="s">
        <v>1</v>
      </c>
      <c r="N128" s="194" t="s">
        <v>41</v>
      </c>
      <c r="O128" s="71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123</v>
      </c>
      <c r="AT128" s="197" t="s">
        <v>119</v>
      </c>
      <c r="AU128" s="197" t="s">
        <v>86</v>
      </c>
      <c r="AY128" s="17" t="s">
        <v>118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7" t="s">
        <v>84</v>
      </c>
      <c r="BK128" s="198">
        <f t="shared" si="9"/>
        <v>0</v>
      </c>
      <c r="BL128" s="17" t="s">
        <v>123</v>
      </c>
      <c r="BM128" s="197" t="s">
        <v>151</v>
      </c>
    </row>
    <row r="129" spans="1:65" s="2" customFormat="1" ht="16.5" customHeight="1" x14ac:dyDescent="0.2">
      <c r="A129" s="34"/>
      <c r="B129" s="35"/>
      <c r="C129" s="186" t="s">
        <v>152</v>
      </c>
      <c r="D129" s="186" t="s">
        <v>119</v>
      </c>
      <c r="E129" s="187" t="s">
        <v>153</v>
      </c>
      <c r="F129" s="188" t="s">
        <v>154</v>
      </c>
      <c r="G129" s="189" t="s">
        <v>122</v>
      </c>
      <c r="H129" s="190">
        <v>1</v>
      </c>
      <c r="I129" s="191"/>
      <c r="J129" s="192">
        <f t="shared" si="0"/>
        <v>0</v>
      </c>
      <c r="K129" s="188" t="s">
        <v>131</v>
      </c>
      <c r="L129" s="39"/>
      <c r="M129" s="193" t="s">
        <v>1</v>
      </c>
      <c r="N129" s="194" t="s">
        <v>41</v>
      </c>
      <c r="O129" s="71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123</v>
      </c>
      <c r="AT129" s="197" t="s">
        <v>119</v>
      </c>
      <c r="AU129" s="197" t="s">
        <v>86</v>
      </c>
      <c r="AY129" s="17" t="s">
        <v>118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7" t="s">
        <v>84</v>
      </c>
      <c r="BK129" s="198">
        <f t="shared" si="9"/>
        <v>0</v>
      </c>
      <c r="BL129" s="17" t="s">
        <v>123</v>
      </c>
      <c r="BM129" s="197" t="s">
        <v>155</v>
      </c>
    </row>
    <row r="130" spans="1:65" s="2" customFormat="1" ht="16.5" customHeight="1" x14ac:dyDescent="0.2">
      <c r="A130" s="34"/>
      <c r="B130" s="35"/>
      <c r="C130" s="186" t="s">
        <v>156</v>
      </c>
      <c r="D130" s="186" t="s">
        <v>119</v>
      </c>
      <c r="E130" s="187" t="s">
        <v>157</v>
      </c>
      <c r="F130" s="188" t="s">
        <v>158</v>
      </c>
      <c r="G130" s="189" t="s">
        <v>122</v>
      </c>
      <c r="H130" s="190">
        <v>1</v>
      </c>
      <c r="I130" s="191"/>
      <c r="J130" s="192">
        <f t="shared" si="0"/>
        <v>0</v>
      </c>
      <c r="K130" s="188" t="s">
        <v>131</v>
      </c>
      <c r="L130" s="39"/>
      <c r="M130" s="193" t="s">
        <v>1</v>
      </c>
      <c r="N130" s="194" t="s">
        <v>41</v>
      </c>
      <c r="O130" s="71"/>
      <c r="P130" s="195">
        <f t="shared" si="1"/>
        <v>0</v>
      </c>
      <c r="Q130" s="195">
        <v>0</v>
      </c>
      <c r="R130" s="195">
        <f t="shared" si="2"/>
        <v>0</v>
      </c>
      <c r="S130" s="195">
        <v>0</v>
      </c>
      <c r="T130" s="196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123</v>
      </c>
      <c r="AT130" s="197" t="s">
        <v>119</v>
      </c>
      <c r="AU130" s="197" t="s">
        <v>86</v>
      </c>
      <c r="AY130" s="17" t="s">
        <v>118</v>
      </c>
      <c r="BE130" s="198">
        <f t="shared" si="4"/>
        <v>0</v>
      </c>
      <c r="BF130" s="198">
        <f t="shared" si="5"/>
        <v>0</v>
      </c>
      <c r="BG130" s="198">
        <f t="shared" si="6"/>
        <v>0</v>
      </c>
      <c r="BH130" s="198">
        <f t="shared" si="7"/>
        <v>0</v>
      </c>
      <c r="BI130" s="198">
        <f t="shared" si="8"/>
        <v>0</v>
      </c>
      <c r="BJ130" s="17" t="s">
        <v>84</v>
      </c>
      <c r="BK130" s="198">
        <f t="shared" si="9"/>
        <v>0</v>
      </c>
      <c r="BL130" s="17" t="s">
        <v>123</v>
      </c>
      <c r="BM130" s="197" t="s">
        <v>159</v>
      </c>
    </row>
    <row r="131" spans="1:65" s="2" customFormat="1" ht="16.5" customHeight="1" x14ac:dyDescent="0.2">
      <c r="A131" s="34"/>
      <c r="B131" s="35"/>
      <c r="C131" s="186" t="s">
        <v>160</v>
      </c>
      <c r="D131" s="186" t="s">
        <v>119</v>
      </c>
      <c r="E131" s="187" t="s">
        <v>161</v>
      </c>
      <c r="F131" s="188" t="s">
        <v>162</v>
      </c>
      <c r="G131" s="189" t="s">
        <v>122</v>
      </c>
      <c r="H131" s="190">
        <v>1</v>
      </c>
      <c r="I131" s="191"/>
      <c r="J131" s="192">
        <f t="shared" si="0"/>
        <v>0</v>
      </c>
      <c r="K131" s="188" t="s">
        <v>1</v>
      </c>
      <c r="L131" s="39"/>
      <c r="M131" s="193" t="s">
        <v>1</v>
      </c>
      <c r="N131" s="194" t="s">
        <v>41</v>
      </c>
      <c r="O131" s="71"/>
      <c r="P131" s="195">
        <f t="shared" si="1"/>
        <v>0</v>
      </c>
      <c r="Q131" s="195">
        <v>0</v>
      </c>
      <c r="R131" s="195">
        <f t="shared" si="2"/>
        <v>0</v>
      </c>
      <c r="S131" s="195">
        <v>0</v>
      </c>
      <c r="T131" s="196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123</v>
      </c>
      <c r="AT131" s="197" t="s">
        <v>119</v>
      </c>
      <c r="AU131" s="197" t="s">
        <v>86</v>
      </c>
      <c r="AY131" s="17" t="s">
        <v>118</v>
      </c>
      <c r="BE131" s="198">
        <f t="shared" si="4"/>
        <v>0</v>
      </c>
      <c r="BF131" s="198">
        <f t="shared" si="5"/>
        <v>0</v>
      </c>
      <c r="BG131" s="198">
        <f t="shared" si="6"/>
        <v>0</v>
      </c>
      <c r="BH131" s="198">
        <f t="shared" si="7"/>
        <v>0</v>
      </c>
      <c r="BI131" s="198">
        <f t="shared" si="8"/>
        <v>0</v>
      </c>
      <c r="BJ131" s="17" t="s">
        <v>84</v>
      </c>
      <c r="BK131" s="198">
        <f t="shared" si="9"/>
        <v>0</v>
      </c>
      <c r="BL131" s="17" t="s">
        <v>123</v>
      </c>
      <c r="BM131" s="197" t="s">
        <v>163</v>
      </c>
    </row>
    <row r="132" spans="1:65" s="2" customFormat="1" ht="16.5" customHeight="1" x14ac:dyDescent="0.2">
      <c r="A132" s="34"/>
      <c r="B132" s="35"/>
      <c r="C132" s="186" t="s">
        <v>8</v>
      </c>
      <c r="D132" s="186" t="s">
        <v>119</v>
      </c>
      <c r="E132" s="187" t="s">
        <v>164</v>
      </c>
      <c r="F132" s="188" t="s">
        <v>165</v>
      </c>
      <c r="G132" s="189" t="s">
        <v>122</v>
      </c>
      <c r="H132" s="190">
        <v>1</v>
      </c>
      <c r="I132" s="191"/>
      <c r="J132" s="192">
        <f t="shared" si="0"/>
        <v>0</v>
      </c>
      <c r="K132" s="188" t="s">
        <v>1</v>
      </c>
      <c r="L132" s="39"/>
      <c r="M132" s="193" t="s">
        <v>1</v>
      </c>
      <c r="N132" s="194" t="s">
        <v>41</v>
      </c>
      <c r="O132" s="71"/>
      <c r="P132" s="195">
        <f t="shared" si="1"/>
        <v>0</v>
      </c>
      <c r="Q132" s="195">
        <v>0</v>
      </c>
      <c r="R132" s="195">
        <f t="shared" si="2"/>
        <v>0</v>
      </c>
      <c r="S132" s="195">
        <v>0</v>
      </c>
      <c r="T132" s="196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123</v>
      </c>
      <c r="AT132" s="197" t="s">
        <v>119</v>
      </c>
      <c r="AU132" s="197" t="s">
        <v>86</v>
      </c>
      <c r="AY132" s="17" t="s">
        <v>118</v>
      </c>
      <c r="BE132" s="198">
        <f t="shared" si="4"/>
        <v>0</v>
      </c>
      <c r="BF132" s="198">
        <f t="shared" si="5"/>
        <v>0</v>
      </c>
      <c r="BG132" s="198">
        <f t="shared" si="6"/>
        <v>0</v>
      </c>
      <c r="BH132" s="198">
        <f t="shared" si="7"/>
        <v>0</v>
      </c>
      <c r="BI132" s="198">
        <f t="shared" si="8"/>
        <v>0</v>
      </c>
      <c r="BJ132" s="17" t="s">
        <v>84</v>
      </c>
      <c r="BK132" s="198">
        <f t="shared" si="9"/>
        <v>0</v>
      </c>
      <c r="BL132" s="17" t="s">
        <v>123</v>
      </c>
      <c r="BM132" s="197" t="s">
        <v>166</v>
      </c>
    </row>
    <row r="133" spans="1:65" s="2" customFormat="1" ht="16.5" customHeight="1" x14ac:dyDescent="0.2">
      <c r="A133" s="34"/>
      <c r="B133" s="35"/>
      <c r="C133" s="186" t="s">
        <v>167</v>
      </c>
      <c r="D133" s="186" t="s">
        <v>119</v>
      </c>
      <c r="E133" s="187" t="s">
        <v>168</v>
      </c>
      <c r="F133" s="188" t="s">
        <v>169</v>
      </c>
      <c r="G133" s="189" t="s">
        <v>122</v>
      </c>
      <c r="H133" s="190">
        <v>1</v>
      </c>
      <c r="I133" s="191"/>
      <c r="J133" s="192">
        <f t="shared" si="0"/>
        <v>0</v>
      </c>
      <c r="K133" s="188" t="s">
        <v>1</v>
      </c>
      <c r="L133" s="39"/>
      <c r="M133" s="193" t="s">
        <v>1</v>
      </c>
      <c r="N133" s="194" t="s">
        <v>41</v>
      </c>
      <c r="O133" s="71"/>
      <c r="P133" s="195">
        <f t="shared" si="1"/>
        <v>0</v>
      </c>
      <c r="Q133" s="195">
        <v>0</v>
      </c>
      <c r="R133" s="195">
        <f t="shared" si="2"/>
        <v>0</v>
      </c>
      <c r="S133" s="195">
        <v>0</v>
      </c>
      <c r="T133" s="196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123</v>
      </c>
      <c r="AT133" s="197" t="s">
        <v>119</v>
      </c>
      <c r="AU133" s="197" t="s">
        <v>86</v>
      </c>
      <c r="AY133" s="17" t="s">
        <v>118</v>
      </c>
      <c r="BE133" s="198">
        <f t="shared" si="4"/>
        <v>0</v>
      </c>
      <c r="BF133" s="198">
        <f t="shared" si="5"/>
        <v>0</v>
      </c>
      <c r="BG133" s="198">
        <f t="shared" si="6"/>
        <v>0</v>
      </c>
      <c r="BH133" s="198">
        <f t="shared" si="7"/>
        <v>0</v>
      </c>
      <c r="BI133" s="198">
        <f t="shared" si="8"/>
        <v>0</v>
      </c>
      <c r="BJ133" s="17" t="s">
        <v>84</v>
      </c>
      <c r="BK133" s="198">
        <f t="shared" si="9"/>
        <v>0</v>
      </c>
      <c r="BL133" s="17" t="s">
        <v>123</v>
      </c>
      <c r="BM133" s="197" t="s">
        <v>170</v>
      </c>
    </row>
    <row r="134" spans="1:65" s="2" customFormat="1" ht="16.5" customHeight="1" x14ac:dyDescent="0.2">
      <c r="A134" s="34"/>
      <c r="B134" s="35"/>
      <c r="C134" s="186" t="s">
        <v>171</v>
      </c>
      <c r="D134" s="186" t="s">
        <v>119</v>
      </c>
      <c r="E134" s="187" t="s">
        <v>172</v>
      </c>
      <c r="F134" s="188" t="s">
        <v>173</v>
      </c>
      <c r="G134" s="189" t="s">
        <v>122</v>
      </c>
      <c r="H134" s="190">
        <v>1</v>
      </c>
      <c r="I134" s="191"/>
      <c r="J134" s="192">
        <f t="shared" si="0"/>
        <v>0</v>
      </c>
      <c r="K134" s="188" t="s">
        <v>131</v>
      </c>
      <c r="L134" s="39"/>
      <c r="M134" s="199" t="s">
        <v>1</v>
      </c>
      <c r="N134" s="200" t="s">
        <v>41</v>
      </c>
      <c r="O134" s="201"/>
      <c r="P134" s="202">
        <f t="shared" si="1"/>
        <v>0</v>
      </c>
      <c r="Q134" s="202">
        <v>0</v>
      </c>
      <c r="R134" s="202">
        <f t="shared" si="2"/>
        <v>0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123</v>
      </c>
      <c r="AT134" s="197" t="s">
        <v>119</v>
      </c>
      <c r="AU134" s="197" t="s">
        <v>86</v>
      </c>
      <c r="AY134" s="17" t="s">
        <v>118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7" t="s">
        <v>84</v>
      </c>
      <c r="BK134" s="198">
        <f t="shared" si="9"/>
        <v>0</v>
      </c>
      <c r="BL134" s="17" t="s">
        <v>123</v>
      </c>
      <c r="BM134" s="197" t="s">
        <v>174</v>
      </c>
    </row>
    <row r="135" spans="1:65" s="2" customFormat="1" ht="6.95" customHeight="1" x14ac:dyDescent="0.2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hf1zx2DmcDxT4Ja3noxL0lv51gBOeO0sqzC1Splopf7SMSznYlTjSKEkguFrra06sV/nhpw64I7trnUXQgPjlw==" saltValue="Zz9T6ReOpuopEiyTtIkf2gggJZKNgkoRJMK54PJOQ/hEVnn2Fp7/EIBc076KKudrGJQEmFvgd61g9bhgmbtbXA==" spinCount="100000" sheet="1" objects="1" scenarios="1" formatColumns="0" formatRows="0" autoFilter="0"/>
  <autoFilter ref="C117:K13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10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89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 x14ac:dyDescent="0.2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2" t="s">
        <v>16</v>
      </c>
      <c r="L6" s="20"/>
    </row>
    <row r="7" spans="1:46" s="1" customFormat="1" ht="16.5" customHeight="1" x14ac:dyDescent="0.2">
      <c r="B7" s="20"/>
      <c r="E7" s="291" t="str">
        <f>'Rekapitulace stavby'!K6</f>
        <v>Chodník z Anthroposu do Nového Lískovce - revize 1</v>
      </c>
      <c r="F7" s="292"/>
      <c r="G7" s="292"/>
      <c r="H7" s="292"/>
      <c r="L7" s="20"/>
    </row>
    <row r="8" spans="1:46" s="2" customFormat="1" ht="12" customHeight="1" x14ac:dyDescent="0.2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3" t="s">
        <v>175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22. 4. 2025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2" t="s">
        <v>40</v>
      </c>
      <c r="E33" s="112" t="s">
        <v>41</v>
      </c>
      <c r="F33" s="123">
        <f>ROUND((SUM(BE123:BE309)),  2)</f>
        <v>0</v>
      </c>
      <c r="G33" s="34"/>
      <c r="H33" s="34"/>
      <c r="I33" s="124">
        <v>0.21</v>
      </c>
      <c r="J33" s="123">
        <f>ROUND(((SUM(BE123:BE309))*I33),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42</v>
      </c>
      <c r="F34" s="123">
        <f>ROUND((SUM(BF123:BF309)),  2)</f>
        <v>0</v>
      </c>
      <c r="G34" s="34"/>
      <c r="H34" s="34"/>
      <c r="I34" s="124">
        <v>0.12</v>
      </c>
      <c r="J34" s="123">
        <f>ROUND(((SUM(BF123:BF309))*I34),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43</v>
      </c>
      <c r="F35" s="123">
        <f>ROUND((SUM(BG123:BG309)),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44</v>
      </c>
      <c r="F36" s="123">
        <f>ROUND((SUM(BH123:BH309)),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45</v>
      </c>
      <c r="F37" s="123">
        <f>ROUND((SUM(BI123:BI309)),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8" t="str">
        <f>E7</f>
        <v>Chodník z Anthroposu do Nového Lískovce - revize 1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0" t="str">
        <f>E9</f>
        <v>SO 101.1 - Chodník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Ul. Pisárecká</v>
      </c>
      <c r="G89" s="36"/>
      <c r="H89" s="36"/>
      <c r="I89" s="29" t="s">
        <v>22</v>
      </c>
      <c r="J89" s="66" t="str">
        <f>IF(J12="","",J12)</f>
        <v>22. 4. 2025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Statutární město Brno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Tomáš Ruth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 x14ac:dyDescent="0.2">
      <c r="B97" s="147"/>
      <c r="C97" s="148"/>
      <c r="D97" s="149" t="s">
        <v>176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 x14ac:dyDescent="0.2">
      <c r="B98" s="153"/>
      <c r="C98" s="154"/>
      <c r="D98" s="155" t="s">
        <v>177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 x14ac:dyDescent="0.2">
      <c r="B99" s="153"/>
      <c r="C99" s="154"/>
      <c r="D99" s="155" t="s">
        <v>178</v>
      </c>
      <c r="E99" s="156"/>
      <c r="F99" s="156"/>
      <c r="G99" s="156"/>
      <c r="H99" s="156"/>
      <c r="I99" s="156"/>
      <c r="J99" s="157">
        <f>J207</f>
        <v>0</v>
      </c>
      <c r="K99" s="154"/>
      <c r="L99" s="158"/>
    </row>
    <row r="100" spans="1:31" s="10" customFormat="1" ht="19.899999999999999" customHeight="1" x14ac:dyDescent="0.2">
      <c r="B100" s="153"/>
      <c r="C100" s="154"/>
      <c r="D100" s="155" t="s">
        <v>179</v>
      </c>
      <c r="E100" s="156"/>
      <c r="F100" s="156"/>
      <c r="G100" s="156"/>
      <c r="H100" s="156"/>
      <c r="I100" s="156"/>
      <c r="J100" s="157">
        <f>J270</f>
        <v>0</v>
      </c>
      <c r="K100" s="154"/>
      <c r="L100" s="158"/>
    </row>
    <row r="101" spans="1:31" s="10" customFormat="1" ht="19.899999999999999" customHeight="1" x14ac:dyDescent="0.2">
      <c r="B101" s="153"/>
      <c r="C101" s="154"/>
      <c r="D101" s="155" t="s">
        <v>180</v>
      </c>
      <c r="E101" s="156"/>
      <c r="F101" s="156"/>
      <c r="G101" s="156"/>
      <c r="H101" s="156"/>
      <c r="I101" s="156"/>
      <c r="J101" s="157">
        <f>J284</f>
        <v>0</v>
      </c>
      <c r="K101" s="154"/>
      <c r="L101" s="158"/>
    </row>
    <row r="102" spans="1:31" s="10" customFormat="1" ht="19.899999999999999" customHeight="1" x14ac:dyDescent="0.2">
      <c r="B102" s="153"/>
      <c r="C102" s="154"/>
      <c r="D102" s="155" t="s">
        <v>181</v>
      </c>
      <c r="E102" s="156"/>
      <c r="F102" s="156"/>
      <c r="G102" s="156"/>
      <c r="H102" s="156"/>
      <c r="I102" s="156"/>
      <c r="J102" s="157">
        <f>J289</f>
        <v>0</v>
      </c>
      <c r="K102" s="154"/>
      <c r="L102" s="158"/>
    </row>
    <row r="103" spans="1:31" s="10" customFormat="1" ht="19.899999999999999" customHeight="1" x14ac:dyDescent="0.2">
      <c r="B103" s="153"/>
      <c r="C103" s="154"/>
      <c r="D103" s="155" t="s">
        <v>182</v>
      </c>
      <c r="E103" s="156"/>
      <c r="F103" s="156"/>
      <c r="G103" s="156"/>
      <c r="H103" s="156"/>
      <c r="I103" s="156"/>
      <c r="J103" s="157">
        <f>J308</f>
        <v>0</v>
      </c>
      <c r="K103" s="154"/>
      <c r="L103" s="158"/>
    </row>
    <row r="104" spans="1:31" s="2" customFormat="1" ht="21.75" customHeight="1" x14ac:dyDescent="0.2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 x14ac:dyDescent="0.2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 x14ac:dyDescent="0.2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 x14ac:dyDescent="0.2">
      <c r="A110" s="34"/>
      <c r="B110" s="35"/>
      <c r="C110" s="23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 x14ac:dyDescent="0.2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 x14ac:dyDescent="0.2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 x14ac:dyDescent="0.2">
      <c r="A113" s="34"/>
      <c r="B113" s="35"/>
      <c r="C113" s="36"/>
      <c r="D113" s="36"/>
      <c r="E113" s="298" t="str">
        <f>E7</f>
        <v>Chodník z Anthroposu do Nového Lískovce - revize 1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96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250" t="str">
        <f>E9</f>
        <v>SO 101.1 - Chodník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 x14ac:dyDescent="0.2">
      <c r="A117" s="34"/>
      <c r="B117" s="35"/>
      <c r="C117" s="29" t="s">
        <v>20</v>
      </c>
      <c r="D117" s="36"/>
      <c r="E117" s="36"/>
      <c r="F117" s="27" t="str">
        <f>F12</f>
        <v>Ul. Pisárecká</v>
      </c>
      <c r="G117" s="36"/>
      <c r="H117" s="36"/>
      <c r="I117" s="29" t="s">
        <v>22</v>
      </c>
      <c r="J117" s="66" t="str">
        <f>IF(J12="","",J12)</f>
        <v>22. 4. 2025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24</v>
      </c>
      <c r="D119" s="36"/>
      <c r="E119" s="36"/>
      <c r="F119" s="27" t="str">
        <f>E15</f>
        <v>Statutární město Brno</v>
      </c>
      <c r="G119" s="36"/>
      <c r="H119" s="36"/>
      <c r="I119" s="29" t="s">
        <v>30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Tomáš Ruth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 x14ac:dyDescent="0.2">
      <c r="A122" s="159"/>
      <c r="B122" s="160"/>
      <c r="C122" s="161" t="s">
        <v>105</v>
      </c>
      <c r="D122" s="162" t="s">
        <v>61</v>
      </c>
      <c r="E122" s="162" t="s">
        <v>57</v>
      </c>
      <c r="F122" s="162" t="s">
        <v>58</v>
      </c>
      <c r="G122" s="162" t="s">
        <v>106</v>
      </c>
      <c r="H122" s="162" t="s">
        <v>107</v>
      </c>
      <c r="I122" s="162" t="s">
        <v>108</v>
      </c>
      <c r="J122" s="162" t="s">
        <v>100</v>
      </c>
      <c r="K122" s="163" t="s">
        <v>109</v>
      </c>
      <c r="L122" s="164"/>
      <c r="M122" s="75" t="s">
        <v>1</v>
      </c>
      <c r="N122" s="76" t="s">
        <v>40</v>
      </c>
      <c r="O122" s="76" t="s">
        <v>110</v>
      </c>
      <c r="P122" s="76" t="s">
        <v>111</v>
      </c>
      <c r="Q122" s="76" t="s">
        <v>112</v>
      </c>
      <c r="R122" s="76" t="s">
        <v>113</v>
      </c>
      <c r="S122" s="76" t="s">
        <v>114</v>
      </c>
      <c r="T122" s="77" t="s">
        <v>115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 x14ac:dyDescent="0.25">
      <c r="A123" s="34"/>
      <c r="B123" s="35"/>
      <c r="C123" s="82" t="s">
        <v>116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</f>
        <v>0</v>
      </c>
      <c r="Q123" s="79"/>
      <c r="R123" s="167">
        <f>R124</f>
        <v>502.74569000000008</v>
      </c>
      <c r="S123" s="79"/>
      <c r="T123" s="168">
        <f>T124</f>
        <v>184.23499999999999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102</v>
      </c>
      <c r="BK123" s="169">
        <f>BK124</f>
        <v>0</v>
      </c>
    </row>
    <row r="124" spans="1:65" s="12" customFormat="1" ht="25.9" customHeight="1" x14ac:dyDescent="0.2">
      <c r="B124" s="170"/>
      <c r="C124" s="171"/>
      <c r="D124" s="172" t="s">
        <v>75</v>
      </c>
      <c r="E124" s="173" t="s">
        <v>183</v>
      </c>
      <c r="F124" s="173" t="s">
        <v>184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P125+P207+P270+P284+P289+P308</f>
        <v>0</v>
      </c>
      <c r="Q124" s="178"/>
      <c r="R124" s="179">
        <f>R125+R207+R270+R284+R289+R308</f>
        <v>502.74569000000008</v>
      </c>
      <c r="S124" s="178"/>
      <c r="T124" s="180">
        <f>T125+T207+T270+T284+T289+T308</f>
        <v>184.23499999999999</v>
      </c>
      <c r="AR124" s="181" t="s">
        <v>84</v>
      </c>
      <c r="AT124" s="182" t="s">
        <v>75</v>
      </c>
      <c r="AU124" s="182" t="s">
        <v>76</v>
      </c>
      <c r="AY124" s="181" t="s">
        <v>118</v>
      </c>
      <c r="BK124" s="183">
        <f>BK125+BK207+BK270+BK284+BK289+BK308</f>
        <v>0</v>
      </c>
    </row>
    <row r="125" spans="1:65" s="12" customFormat="1" ht="22.9" customHeight="1" x14ac:dyDescent="0.2">
      <c r="B125" s="170"/>
      <c r="C125" s="171"/>
      <c r="D125" s="172" t="s">
        <v>75</v>
      </c>
      <c r="E125" s="184" t="s">
        <v>84</v>
      </c>
      <c r="F125" s="184" t="s">
        <v>185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SUM(P126:P206)</f>
        <v>0</v>
      </c>
      <c r="Q125" s="178"/>
      <c r="R125" s="179">
        <f>SUM(R126:R206)</f>
        <v>1.8869999999999998E-2</v>
      </c>
      <c r="S125" s="178"/>
      <c r="T125" s="180">
        <f>SUM(T126:T206)</f>
        <v>183.98499999999999</v>
      </c>
      <c r="AR125" s="181" t="s">
        <v>84</v>
      </c>
      <c r="AT125" s="182" t="s">
        <v>75</v>
      </c>
      <c r="AU125" s="182" t="s">
        <v>84</v>
      </c>
      <c r="AY125" s="181" t="s">
        <v>118</v>
      </c>
      <c r="BK125" s="183">
        <f>SUM(BK126:BK206)</f>
        <v>0</v>
      </c>
    </row>
    <row r="126" spans="1:65" s="2" customFormat="1" ht="37.9" customHeight="1" x14ac:dyDescent="0.2">
      <c r="A126" s="34"/>
      <c r="B126" s="35"/>
      <c r="C126" s="186" t="s">
        <v>84</v>
      </c>
      <c r="D126" s="186" t="s">
        <v>119</v>
      </c>
      <c r="E126" s="187" t="s">
        <v>186</v>
      </c>
      <c r="F126" s="188" t="s">
        <v>187</v>
      </c>
      <c r="G126" s="189" t="s">
        <v>188</v>
      </c>
      <c r="H126" s="190">
        <v>100</v>
      </c>
      <c r="I126" s="191"/>
      <c r="J126" s="192">
        <f>ROUND(I126*H126,2)</f>
        <v>0</v>
      </c>
      <c r="K126" s="188" t="s">
        <v>131</v>
      </c>
      <c r="L126" s="39"/>
      <c r="M126" s="193" t="s">
        <v>1</v>
      </c>
      <c r="N126" s="194" t="s">
        <v>41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133</v>
      </c>
      <c r="AT126" s="197" t="s">
        <v>119</v>
      </c>
      <c r="AU126" s="197" t="s">
        <v>86</v>
      </c>
      <c r="AY126" s="17" t="s">
        <v>118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84</v>
      </c>
      <c r="BK126" s="198">
        <f>ROUND(I126*H126,2)</f>
        <v>0</v>
      </c>
      <c r="BL126" s="17" t="s">
        <v>133</v>
      </c>
      <c r="BM126" s="197" t="s">
        <v>189</v>
      </c>
    </row>
    <row r="127" spans="1:65" s="13" customFormat="1" ht="11.25" x14ac:dyDescent="0.2">
      <c r="B127" s="204"/>
      <c r="C127" s="205"/>
      <c r="D127" s="206" t="s">
        <v>190</v>
      </c>
      <c r="E127" s="207" t="s">
        <v>1</v>
      </c>
      <c r="F127" s="208" t="s">
        <v>191</v>
      </c>
      <c r="G127" s="205"/>
      <c r="H127" s="207" t="s">
        <v>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190</v>
      </c>
      <c r="AU127" s="214" t="s">
        <v>86</v>
      </c>
      <c r="AV127" s="13" t="s">
        <v>84</v>
      </c>
      <c r="AW127" s="13" t="s">
        <v>32</v>
      </c>
      <c r="AX127" s="13" t="s">
        <v>76</v>
      </c>
      <c r="AY127" s="214" t="s">
        <v>118</v>
      </c>
    </row>
    <row r="128" spans="1:65" s="13" customFormat="1" ht="11.25" x14ac:dyDescent="0.2">
      <c r="B128" s="204"/>
      <c r="C128" s="205"/>
      <c r="D128" s="206" t="s">
        <v>190</v>
      </c>
      <c r="E128" s="207" t="s">
        <v>1</v>
      </c>
      <c r="F128" s="208" t="s">
        <v>192</v>
      </c>
      <c r="G128" s="205"/>
      <c r="H128" s="207" t="s">
        <v>1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190</v>
      </c>
      <c r="AU128" s="214" t="s">
        <v>86</v>
      </c>
      <c r="AV128" s="13" t="s">
        <v>84</v>
      </c>
      <c r="AW128" s="13" t="s">
        <v>32</v>
      </c>
      <c r="AX128" s="13" t="s">
        <v>76</v>
      </c>
      <c r="AY128" s="214" t="s">
        <v>118</v>
      </c>
    </row>
    <row r="129" spans="1:65" s="14" customFormat="1" ht="11.25" x14ac:dyDescent="0.2">
      <c r="B129" s="215"/>
      <c r="C129" s="216"/>
      <c r="D129" s="206" t="s">
        <v>190</v>
      </c>
      <c r="E129" s="217" t="s">
        <v>1</v>
      </c>
      <c r="F129" s="218" t="s">
        <v>193</v>
      </c>
      <c r="G129" s="216"/>
      <c r="H129" s="219">
        <v>100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190</v>
      </c>
      <c r="AU129" s="225" t="s">
        <v>86</v>
      </c>
      <c r="AV129" s="14" t="s">
        <v>86</v>
      </c>
      <c r="AW129" s="14" t="s">
        <v>32</v>
      </c>
      <c r="AX129" s="14" t="s">
        <v>84</v>
      </c>
      <c r="AY129" s="225" t="s">
        <v>118</v>
      </c>
    </row>
    <row r="130" spans="1:65" s="2" customFormat="1" ht="24.2" customHeight="1" x14ac:dyDescent="0.2">
      <c r="A130" s="34"/>
      <c r="B130" s="35"/>
      <c r="C130" s="186" t="s">
        <v>86</v>
      </c>
      <c r="D130" s="186" t="s">
        <v>119</v>
      </c>
      <c r="E130" s="187" t="s">
        <v>194</v>
      </c>
      <c r="F130" s="188" t="s">
        <v>195</v>
      </c>
      <c r="G130" s="189" t="s">
        <v>188</v>
      </c>
      <c r="H130" s="190">
        <v>10</v>
      </c>
      <c r="I130" s="191"/>
      <c r="J130" s="192">
        <f>ROUND(I130*H130,2)</f>
        <v>0</v>
      </c>
      <c r="K130" s="188" t="s">
        <v>131</v>
      </c>
      <c r="L130" s="39"/>
      <c r="M130" s="193" t="s">
        <v>1</v>
      </c>
      <c r="N130" s="194" t="s">
        <v>41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133</v>
      </c>
      <c r="AT130" s="197" t="s">
        <v>119</v>
      </c>
      <c r="AU130" s="197" t="s">
        <v>86</v>
      </c>
      <c r="AY130" s="17" t="s">
        <v>118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84</v>
      </c>
      <c r="BK130" s="198">
        <f>ROUND(I130*H130,2)</f>
        <v>0</v>
      </c>
      <c r="BL130" s="17" t="s">
        <v>133</v>
      </c>
      <c r="BM130" s="197" t="s">
        <v>196</v>
      </c>
    </row>
    <row r="131" spans="1:65" s="13" customFormat="1" ht="11.25" x14ac:dyDescent="0.2">
      <c r="B131" s="204"/>
      <c r="C131" s="205"/>
      <c r="D131" s="206" t="s">
        <v>190</v>
      </c>
      <c r="E131" s="207" t="s">
        <v>1</v>
      </c>
      <c r="F131" s="208" t="s">
        <v>197</v>
      </c>
      <c r="G131" s="205"/>
      <c r="H131" s="207" t="s">
        <v>1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190</v>
      </c>
      <c r="AU131" s="214" t="s">
        <v>86</v>
      </c>
      <c r="AV131" s="13" t="s">
        <v>84</v>
      </c>
      <c r="AW131" s="13" t="s">
        <v>32</v>
      </c>
      <c r="AX131" s="13" t="s">
        <v>76</v>
      </c>
      <c r="AY131" s="214" t="s">
        <v>118</v>
      </c>
    </row>
    <row r="132" spans="1:65" s="14" customFormat="1" ht="11.25" x14ac:dyDescent="0.2">
      <c r="B132" s="215"/>
      <c r="C132" s="216"/>
      <c r="D132" s="206" t="s">
        <v>190</v>
      </c>
      <c r="E132" s="217" t="s">
        <v>1</v>
      </c>
      <c r="F132" s="218" t="s">
        <v>156</v>
      </c>
      <c r="G132" s="216"/>
      <c r="H132" s="219">
        <v>10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190</v>
      </c>
      <c r="AU132" s="225" t="s">
        <v>86</v>
      </c>
      <c r="AV132" s="14" t="s">
        <v>86</v>
      </c>
      <c r="AW132" s="14" t="s">
        <v>32</v>
      </c>
      <c r="AX132" s="14" t="s">
        <v>84</v>
      </c>
      <c r="AY132" s="225" t="s">
        <v>118</v>
      </c>
    </row>
    <row r="133" spans="1:65" s="2" customFormat="1" ht="21.75" customHeight="1" x14ac:dyDescent="0.2">
      <c r="A133" s="34"/>
      <c r="B133" s="35"/>
      <c r="C133" s="186" t="s">
        <v>128</v>
      </c>
      <c r="D133" s="186" t="s">
        <v>119</v>
      </c>
      <c r="E133" s="187" t="s">
        <v>198</v>
      </c>
      <c r="F133" s="188" t="s">
        <v>199</v>
      </c>
      <c r="G133" s="189" t="s">
        <v>200</v>
      </c>
      <c r="H133" s="190">
        <v>5</v>
      </c>
      <c r="I133" s="191"/>
      <c r="J133" s="192">
        <f>ROUND(I133*H133,2)</f>
        <v>0</v>
      </c>
      <c r="K133" s="188" t="s">
        <v>131</v>
      </c>
      <c r="L133" s="39"/>
      <c r="M133" s="193" t="s">
        <v>1</v>
      </c>
      <c r="N133" s="194" t="s">
        <v>41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133</v>
      </c>
      <c r="AT133" s="197" t="s">
        <v>119</v>
      </c>
      <c r="AU133" s="197" t="s">
        <v>86</v>
      </c>
      <c r="AY133" s="17" t="s">
        <v>118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84</v>
      </c>
      <c r="BK133" s="198">
        <f>ROUND(I133*H133,2)</f>
        <v>0</v>
      </c>
      <c r="BL133" s="17" t="s">
        <v>133</v>
      </c>
      <c r="BM133" s="197" t="s">
        <v>201</v>
      </c>
    </row>
    <row r="134" spans="1:65" s="13" customFormat="1" ht="22.5" x14ac:dyDescent="0.2">
      <c r="B134" s="204"/>
      <c r="C134" s="205"/>
      <c r="D134" s="206" t="s">
        <v>190</v>
      </c>
      <c r="E134" s="207" t="s">
        <v>1</v>
      </c>
      <c r="F134" s="208" t="s">
        <v>202</v>
      </c>
      <c r="G134" s="205"/>
      <c r="H134" s="207" t="s">
        <v>1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190</v>
      </c>
      <c r="AU134" s="214" t="s">
        <v>86</v>
      </c>
      <c r="AV134" s="13" t="s">
        <v>84</v>
      </c>
      <c r="AW134" s="13" t="s">
        <v>32</v>
      </c>
      <c r="AX134" s="13" t="s">
        <v>76</v>
      </c>
      <c r="AY134" s="214" t="s">
        <v>118</v>
      </c>
    </row>
    <row r="135" spans="1:65" s="13" customFormat="1" ht="11.25" x14ac:dyDescent="0.2">
      <c r="B135" s="204"/>
      <c r="C135" s="205"/>
      <c r="D135" s="206" t="s">
        <v>190</v>
      </c>
      <c r="E135" s="207" t="s">
        <v>1</v>
      </c>
      <c r="F135" s="208" t="s">
        <v>203</v>
      </c>
      <c r="G135" s="205"/>
      <c r="H135" s="207" t="s">
        <v>1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190</v>
      </c>
      <c r="AU135" s="214" t="s">
        <v>86</v>
      </c>
      <c r="AV135" s="13" t="s">
        <v>84</v>
      </c>
      <c r="AW135" s="13" t="s">
        <v>32</v>
      </c>
      <c r="AX135" s="13" t="s">
        <v>76</v>
      </c>
      <c r="AY135" s="214" t="s">
        <v>118</v>
      </c>
    </row>
    <row r="136" spans="1:65" s="14" customFormat="1" ht="11.25" x14ac:dyDescent="0.2">
      <c r="B136" s="215"/>
      <c r="C136" s="216"/>
      <c r="D136" s="206" t="s">
        <v>190</v>
      </c>
      <c r="E136" s="217" t="s">
        <v>1</v>
      </c>
      <c r="F136" s="218" t="s">
        <v>117</v>
      </c>
      <c r="G136" s="216"/>
      <c r="H136" s="219">
        <v>5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190</v>
      </c>
      <c r="AU136" s="225" t="s">
        <v>86</v>
      </c>
      <c r="AV136" s="14" t="s">
        <v>86</v>
      </c>
      <c r="AW136" s="14" t="s">
        <v>32</v>
      </c>
      <c r="AX136" s="14" t="s">
        <v>84</v>
      </c>
      <c r="AY136" s="225" t="s">
        <v>118</v>
      </c>
    </row>
    <row r="137" spans="1:65" s="2" customFormat="1" ht="24.2" customHeight="1" x14ac:dyDescent="0.2">
      <c r="A137" s="34"/>
      <c r="B137" s="35"/>
      <c r="C137" s="186" t="s">
        <v>133</v>
      </c>
      <c r="D137" s="186" t="s">
        <v>119</v>
      </c>
      <c r="E137" s="187" t="s">
        <v>204</v>
      </c>
      <c r="F137" s="188" t="s">
        <v>205</v>
      </c>
      <c r="G137" s="189" t="s">
        <v>188</v>
      </c>
      <c r="H137" s="190">
        <v>4</v>
      </c>
      <c r="I137" s="191"/>
      <c r="J137" s="192">
        <f>ROUND(I137*H137,2)</f>
        <v>0</v>
      </c>
      <c r="K137" s="188" t="s">
        <v>131</v>
      </c>
      <c r="L137" s="39"/>
      <c r="M137" s="193" t="s">
        <v>1</v>
      </c>
      <c r="N137" s="194" t="s">
        <v>41</v>
      </c>
      <c r="O137" s="71"/>
      <c r="P137" s="195">
        <f>O137*H137</f>
        <v>0</v>
      </c>
      <c r="Q137" s="195">
        <v>3.0000000000000001E-5</v>
      </c>
      <c r="R137" s="195">
        <f>Q137*H137</f>
        <v>1.2E-4</v>
      </c>
      <c r="S137" s="195">
        <v>0.23</v>
      </c>
      <c r="T137" s="196">
        <f>S137*H137</f>
        <v>0.92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133</v>
      </c>
      <c r="AT137" s="197" t="s">
        <v>119</v>
      </c>
      <c r="AU137" s="197" t="s">
        <v>86</v>
      </c>
      <c r="AY137" s="17" t="s">
        <v>118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84</v>
      </c>
      <c r="BK137" s="198">
        <f>ROUND(I137*H137,2)</f>
        <v>0</v>
      </c>
      <c r="BL137" s="17" t="s">
        <v>133</v>
      </c>
      <c r="BM137" s="197" t="s">
        <v>206</v>
      </c>
    </row>
    <row r="138" spans="1:65" s="13" customFormat="1" ht="22.5" x14ac:dyDescent="0.2">
      <c r="B138" s="204"/>
      <c r="C138" s="205"/>
      <c r="D138" s="206" t="s">
        <v>190</v>
      </c>
      <c r="E138" s="207" t="s">
        <v>1</v>
      </c>
      <c r="F138" s="208" t="s">
        <v>202</v>
      </c>
      <c r="G138" s="205"/>
      <c r="H138" s="207" t="s">
        <v>1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190</v>
      </c>
      <c r="AU138" s="214" t="s">
        <v>86</v>
      </c>
      <c r="AV138" s="13" t="s">
        <v>84</v>
      </c>
      <c r="AW138" s="13" t="s">
        <v>32</v>
      </c>
      <c r="AX138" s="13" t="s">
        <v>76</v>
      </c>
      <c r="AY138" s="214" t="s">
        <v>118</v>
      </c>
    </row>
    <row r="139" spans="1:65" s="13" customFormat="1" ht="11.25" x14ac:dyDescent="0.2">
      <c r="B139" s="204"/>
      <c r="C139" s="205"/>
      <c r="D139" s="206" t="s">
        <v>190</v>
      </c>
      <c r="E139" s="207" t="s">
        <v>1</v>
      </c>
      <c r="F139" s="208" t="s">
        <v>207</v>
      </c>
      <c r="G139" s="205"/>
      <c r="H139" s="207" t="s">
        <v>1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190</v>
      </c>
      <c r="AU139" s="214" t="s">
        <v>86</v>
      </c>
      <c r="AV139" s="13" t="s">
        <v>84</v>
      </c>
      <c r="AW139" s="13" t="s">
        <v>32</v>
      </c>
      <c r="AX139" s="13" t="s">
        <v>76</v>
      </c>
      <c r="AY139" s="214" t="s">
        <v>118</v>
      </c>
    </row>
    <row r="140" spans="1:65" s="14" customFormat="1" ht="11.25" x14ac:dyDescent="0.2">
      <c r="B140" s="215"/>
      <c r="C140" s="216"/>
      <c r="D140" s="206" t="s">
        <v>190</v>
      </c>
      <c r="E140" s="217" t="s">
        <v>1</v>
      </c>
      <c r="F140" s="218" t="s">
        <v>133</v>
      </c>
      <c r="G140" s="216"/>
      <c r="H140" s="219">
        <v>4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190</v>
      </c>
      <c r="AU140" s="225" t="s">
        <v>86</v>
      </c>
      <c r="AV140" s="14" t="s">
        <v>86</v>
      </c>
      <c r="AW140" s="14" t="s">
        <v>32</v>
      </c>
      <c r="AX140" s="14" t="s">
        <v>84</v>
      </c>
      <c r="AY140" s="225" t="s">
        <v>118</v>
      </c>
    </row>
    <row r="141" spans="1:65" s="2" customFormat="1" ht="16.5" customHeight="1" x14ac:dyDescent="0.2">
      <c r="A141" s="34"/>
      <c r="B141" s="35"/>
      <c r="C141" s="186" t="s">
        <v>117</v>
      </c>
      <c r="D141" s="186" t="s">
        <v>119</v>
      </c>
      <c r="E141" s="187" t="s">
        <v>208</v>
      </c>
      <c r="F141" s="188" t="s">
        <v>209</v>
      </c>
      <c r="G141" s="189" t="s">
        <v>200</v>
      </c>
      <c r="H141" s="190">
        <v>572</v>
      </c>
      <c r="I141" s="191"/>
      <c r="J141" s="192">
        <f>ROUND(I141*H141,2)</f>
        <v>0</v>
      </c>
      <c r="K141" s="188" t="s">
        <v>131</v>
      </c>
      <c r="L141" s="39"/>
      <c r="M141" s="193" t="s">
        <v>1</v>
      </c>
      <c r="N141" s="194" t="s">
        <v>41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0.20499999999999999</v>
      </c>
      <c r="T141" s="196">
        <f>S141*H141</f>
        <v>117.25999999999999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133</v>
      </c>
      <c r="AT141" s="197" t="s">
        <v>119</v>
      </c>
      <c r="AU141" s="197" t="s">
        <v>86</v>
      </c>
      <c r="AY141" s="17" t="s">
        <v>118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84</v>
      </c>
      <c r="BK141" s="198">
        <f>ROUND(I141*H141,2)</f>
        <v>0</v>
      </c>
      <c r="BL141" s="17" t="s">
        <v>133</v>
      </c>
      <c r="BM141" s="197" t="s">
        <v>210</v>
      </c>
    </row>
    <row r="142" spans="1:65" s="13" customFormat="1" ht="22.5" x14ac:dyDescent="0.2">
      <c r="B142" s="204"/>
      <c r="C142" s="205"/>
      <c r="D142" s="206" t="s">
        <v>190</v>
      </c>
      <c r="E142" s="207" t="s">
        <v>1</v>
      </c>
      <c r="F142" s="208" t="s">
        <v>202</v>
      </c>
      <c r="G142" s="205"/>
      <c r="H142" s="207" t="s">
        <v>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190</v>
      </c>
      <c r="AU142" s="214" t="s">
        <v>86</v>
      </c>
      <c r="AV142" s="13" t="s">
        <v>84</v>
      </c>
      <c r="AW142" s="13" t="s">
        <v>32</v>
      </c>
      <c r="AX142" s="13" t="s">
        <v>76</v>
      </c>
      <c r="AY142" s="214" t="s">
        <v>118</v>
      </c>
    </row>
    <row r="143" spans="1:65" s="13" customFormat="1" ht="11.25" x14ac:dyDescent="0.2">
      <c r="B143" s="204"/>
      <c r="C143" s="205"/>
      <c r="D143" s="206" t="s">
        <v>190</v>
      </c>
      <c r="E143" s="207" t="s">
        <v>1</v>
      </c>
      <c r="F143" s="208" t="s">
        <v>211</v>
      </c>
      <c r="G143" s="205"/>
      <c r="H143" s="207" t="s">
        <v>1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190</v>
      </c>
      <c r="AU143" s="214" t="s">
        <v>86</v>
      </c>
      <c r="AV143" s="13" t="s">
        <v>84</v>
      </c>
      <c r="AW143" s="13" t="s">
        <v>32</v>
      </c>
      <c r="AX143" s="13" t="s">
        <v>76</v>
      </c>
      <c r="AY143" s="214" t="s">
        <v>118</v>
      </c>
    </row>
    <row r="144" spans="1:65" s="14" customFormat="1" ht="11.25" x14ac:dyDescent="0.2">
      <c r="B144" s="215"/>
      <c r="C144" s="216"/>
      <c r="D144" s="206" t="s">
        <v>190</v>
      </c>
      <c r="E144" s="217" t="s">
        <v>1</v>
      </c>
      <c r="F144" s="218" t="s">
        <v>212</v>
      </c>
      <c r="G144" s="216"/>
      <c r="H144" s="219">
        <v>570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190</v>
      </c>
      <c r="AU144" s="225" t="s">
        <v>86</v>
      </c>
      <c r="AV144" s="14" t="s">
        <v>86</v>
      </c>
      <c r="AW144" s="14" t="s">
        <v>32</v>
      </c>
      <c r="AX144" s="14" t="s">
        <v>76</v>
      </c>
      <c r="AY144" s="225" t="s">
        <v>118</v>
      </c>
    </row>
    <row r="145" spans="1:65" s="13" customFormat="1" ht="11.25" x14ac:dyDescent="0.2">
      <c r="B145" s="204"/>
      <c r="C145" s="205"/>
      <c r="D145" s="206" t="s">
        <v>190</v>
      </c>
      <c r="E145" s="207" t="s">
        <v>1</v>
      </c>
      <c r="F145" s="208" t="s">
        <v>213</v>
      </c>
      <c r="G145" s="205"/>
      <c r="H145" s="207" t="s">
        <v>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190</v>
      </c>
      <c r="AU145" s="214" t="s">
        <v>86</v>
      </c>
      <c r="AV145" s="13" t="s">
        <v>84</v>
      </c>
      <c r="AW145" s="13" t="s">
        <v>32</v>
      </c>
      <c r="AX145" s="13" t="s">
        <v>76</v>
      </c>
      <c r="AY145" s="214" t="s">
        <v>118</v>
      </c>
    </row>
    <row r="146" spans="1:65" s="14" customFormat="1" ht="11.25" x14ac:dyDescent="0.2">
      <c r="B146" s="215"/>
      <c r="C146" s="216"/>
      <c r="D146" s="206" t="s">
        <v>190</v>
      </c>
      <c r="E146" s="217" t="s">
        <v>1</v>
      </c>
      <c r="F146" s="218" t="s">
        <v>86</v>
      </c>
      <c r="G146" s="216"/>
      <c r="H146" s="219">
        <v>2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190</v>
      </c>
      <c r="AU146" s="225" t="s">
        <v>86</v>
      </c>
      <c r="AV146" s="14" t="s">
        <v>86</v>
      </c>
      <c r="AW146" s="14" t="s">
        <v>32</v>
      </c>
      <c r="AX146" s="14" t="s">
        <v>76</v>
      </c>
      <c r="AY146" s="225" t="s">
        <v>118</v>
      </c>
    </row>
    <row r="147" spans="1:65" s="15" customFormat="1" ht="11.25" x14ac:dyDescent="0.2">
      <c r="B147" s="226"/>
      <c r="C147" s="227"/>
      <c r="D147" s="206" t="s">
        <v>190</v>
      </c>
      <c r="E147" s="228" t="s">
        <v>1</v>
      </c>
      <c r="F147" s="229" t="s">
        <v>214</v>
      </c>
      <c r="G147" s="227"/>
      <c r="H147" s="230">
        <v>572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190</v>
      </c>
      <c r="AU147" s="236" t="s">
        <v>86</v>
      </c>
      <c r="AV147" s="15" t="s">
        <v>133</v>
      </c>
      <c r="AW147" s="15" t="s">
        <v>32</v>
      </c>
      <c r="AX147" s="15" t="s">
        <v>84</v>
      </c>
      <c r="AY147" s="236" t="s">
        <v>118</v>
      </c>
    </row>
    <row r="148" spans="1:65" s="2" customFormat="1" ht="16.5" customHeight="1" x14ac:dyDescent="0.2">
      <c r="A148" s="34"/>
      <c r="B148" s="35"/>
      <c r="C148" s="186" t="s">
        <v>140</v>
      </c>
      <c r="D148" s="186" t="s">
        <v>119</v>
      </c>
      <c r="E148" s="187" t="s">
        <v>215</v>
      </c>
      <c r="F148" s="188" t="s">
        <v>216</v>
      </c>
      <c r="G148" s="189" t="s">
        <v>200</v>
      </c>
      <c r="H148" s="190">
        <v>570</v>
      </c>
      <c r="I148" s="191"/>
      <c r="J148" s="192">
        <f>ROUND(I148*H148,2)</f>
        <v>0</v>
      </c>
      <c r="K148" s="188" t="s">
        <v>131</v>
      </c>
      <c r="L148" s="39"/>
      <c r="M148" s="193" t="s">
        <v>1</v>
      </c>
      <c r="N148" s="194" t="s">
        <v>41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0.115</v>
      </c>
      <c r="T148" s="196">
        <f>S148*H148</f>
        <v>65.55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133</v>
      </c>
      <c r="AT148" s="197" t="s">
        <v>119</v>
      </c>
      <c r="AU148" s="197" t="s">
        <v>86</v>
      </c>
      <c r="AY148" s="17" t="s">
        <v>118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84</v>
      </c>
      <c r="BK148" s="198">
        <f>ROUND(I148*H148,2)</f>
        <v>0</v>
      </c>
      <c r="BL148" s="17" t="s">
        <v>133</v>
      </c>
      <c r="BM148" s="197" t="s">
        <v>217</v>
      </c>
    </row>
    <row r="149" spans="1:65" s="13" customFormat="1" ht="22.5" x14ac:dyDescent="0.2">
      <c r="B149" s="204"/>
      <c r="C149" s="205"/>
      <c r="D149" s="206" t="s">
        <v>190</v>
      </c>
      <c r="E149" s="207" t="s">
        <v>1</v>
      </c>
      <c r="F149" s="208" t="s">
        <v>202</v>
      </c>
      <c r="G149" s="205"/>
      <c r="H149" s="207" t="s">
        <v>1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190</v>
      </c>
      <c r="AU149" s="214" t="s">
        <v>86</v>
      </c>
      <c r="AV149" s="13" t="s">
        <v>84</v>
      </c>
      <c r="AW149" s="13" t="s">
        <v>32</v>
      </c>
      <c r="AX149" s="13" t="s">
        <v>76</v>
      </c>
      <c r="AY149" s="214" t="s">
        <v>118</v>
      </c>
    </row>
    <row r="150" spans="1:65" s="13" customFormat="1" ht="11.25" x14ac:dyDescent="0.2">
      <c r="B150" s="204"/>
      <c r="C150" s="205"/>
      <c r="D150" s="206" t="s">
        <v>190</v>
      </c>
      <c r="E150" s="207" t="s">
        <v>1</v>
      </c>
      <c r="F150" s="208" t="s">
        <v>218</v>
      </c>
      <c r="G150" s="205"/>
      <c r="H150" s="207" t="s">
        <v>1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190</v>
      </c>
      <c r="AU150" s="214" t="s">
        <v>86</v>
      </c>
      <c r="AV150" s="13" t="s">
        <v>84</v>
      </c>
      <c r="AW150" s="13" t="s">
        <v>32</v>
      </c>
      <c r="AX150" s="13" t="s">
        <v>76</v>
      </c>
      <c r="AY150" s="214" t="s">
        <v>118</v>
      </c>
    </row>
    <row r="151" spans="1:65" s="13" customFormat="1" ht="11.25" x14ac:dyDescent="0.2">
      <c r="B151" s="204"/>
      <c r="C151" s="205"/>
      <c r="D151" s="206" t="s">
        <v>190</v>
      </c>
      <c r="E151" s="207" t="s">
        <v>1</v>
      </c>
      <c r="F151" s="208" t="s">
        <v>219</v>
      </c>
      <c r="G151" s="205"/>
      <c r="H151" s="207" t="s">
        <v>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190</v>
      </c>
      <c r="AU151" s="214" t="s">
        <v>86</v>
      </c>
      <c r="AV151" s="13" t="s">
        <v>84</v>
      </c>
      <c r="AW151" s="13" t="s">
        <v>32</v>
      </c>
      <c r="AX151" s="13" t="s">
        <v>76</v>
      </c>
      <c r="AY151" s="214" t="s">
        <v>118</v>
      </c>
    </row>
    <row r="152" spans="1:65" s="14" customFormat="1" ht="11.25" x14ac:dyDescent="0.2">
      <c r="B152" s="215"/>
      <c r="C152" s="216"/>
      <c r="D152" s="206" t="s">
        <v>190</v>
      </c>
      <c r="E152" s="217" t="s">
        <v>1</v>
      </c>
      <c r="F152" s="218" t="s">
        <v>212</v>
      </c>
      <c r="G152" s="216"/>
      <c r="H152" s="219">
        <v>570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190</v>
      </c>
      <c r="AU152" s="225" t="s">
        <v>86</v>
      </c>
      <c r="AV152" s="14" t="s">
        <v>86</v>
      </c>
      <c r="AW152" s="14" t="s">
        <v>32</v>
      </c>
      <c r="AX152" s="14" t="s">
        <v>84</v>
      </c>
      <c r="AY152" s="225" t="s">
        <v>118</v>
      </c>
    </row>
    <row r="153" spans="1:65" s="2" customFormat="1" ht="33" customHeight="1" x14ac:dyDescent="0.2">
      <c r="A153" s="34"/>
      <c r="B153" s="35"/>
      <c r="C153" s="186" t="s">
        <v>144</v>
      </c>
      <c r="D153" s="186" t="s">
        <v>119</v>
      </c>
      <c r="E153" s="187" t="s">
        <v>220</v>
      </c>
      <c r="F153" s="188" t="s">
        <v>221</v>
      </c>
      <c r="G153" s="189" t="s">
        <v>188</v>
      </c>
      <c r="H153" s="190">
        <v>1</v>
      </c>
      <c r="I153" s="191"/>
      <c r="J153" s="192">
        <f>ROUND(I153*H153,2)</f>
        <v>0</v>
      </c>
      <c r="K153" s="188" t="s">
        <v>131</v>
      </c>
      <c r="L153" s="39"/>
      <c r="M153" s="193" t="s">
        <v>1</v>
      </c>
      <c r="N153" s="194" t="s">
        <v>41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0.255</v>
      </c>
      <c r="T153" s="196">
        <f>S153*H153</f>
        <v>0.255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133</v>
      </c>
      <c r="AT153" s="197" t="s">
        <v>119</v>
      </c>
      <c r="AU153" s="197" t="s">
        <v>86</v>
      </c>
      <c r="AY153" s="17" t="s">
        <v>118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84</v>
      </c>
      <c r="BK153" s="198">
        <f>ROUND(I153*H153,2)</f>
        <v>0</v>
      </c>
      <c r="BL153" s="17" t="s">
        <v>133</v>
      </c>
      <c r="BM153" s="197" t="s">
        <v>222</v>
      </c>
    </row>
    <row r="154" spans="1:65" s="13" customFormat="1" ht="22.5" x14ac:dyDescent="0.2">
      <c r="B154" s="204"/>
      <c r="C154" s="205"/>
      <c r="D154" s="206" t="s">
        <v>190</v>
      </c>
      <c r="E154" s="207" t="s">
        <v>1</v>
      </c>
      <c r="F154" s="208" t="s">
        <v>202</v>
      </c>
      <c r="G154" s="205"/>
      <c r="H154" s="207" t="s">
        <v>1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190</v>
      </c>
      <c r="AU154" s="214" t="s">
        <v>86</v>
      </c>
      <c r="AV154" s="13" t="s">
        <v>84</v>
      </c>
      <c r="AW154" s="13" t="s">
        <v>32</v>
      </c>
      <c r="AX154" s="13" t="s">
        <v>76</v>
      </c>
      <c r="AY154" s="214" t="s">
        <v>118</v>
      </c>
    </row>
    <row r="155" spans="1:65" s="14" customFormat="1" ht="11.25" x14ac:dyDescent="0.2">
      <c r="B155" s="215"/>
      <c r="C155" s="216"/>
      <c r="D155" s="206" t="s">
        <v>190</v>
      </c>
      <c r="E155" s="217" t="s">
        <v>1</v>
      </c>
      <c r="F155" s="218" t="s">
        <v>84</v>
      </c>
      <c r="G155" s="216"/>
      <c r="H155" s="219">
        <v>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190</v>
      </c>
      <c r="AU155" s="225" t="s">
        <v>86</v>
      </c>
      <c r="AV155" s="14" t="s">
        <v>86</v>
      </c>
      <c r="AW155" s="14" t="s">
        <v>32</v>
      </c>
      <c r="AX155" s="14" t="s">
        <v>84</v>
      </c>
      <c r="AY155" s="225" t="s">
        <v>118</v>
      </c>
    </row>
    <row r="156" spans="1:65" s="2" customFormat="1" ht="37.9" customHeight="1" x14ac:dyDescent="0.2">
      <c r="A156" s="34"/>
      <c r="B156" s="35"/>
      <c r="C156" s="186" t="s">
        <v>148</v>
      </c>
      <c r="D156" s="186" t="s">
        <v>119</v>
      </c>
      <c r="E156" s="187" t="s">
        <v>223</v>
      </c>
      <c r="F156" s="188" t="s">
        <v>224</v>
      </c>
      <c r="G156" s="189" t="s">
        <v>225</v>
      </c>
      <c r="H156" s="190">
        <v>261</v>
      </c>
      <c r="I156" s="191"/>
      <c r="J156" s="192">
        <f>ROUND(I156*H156,2)</f>
        <v>0</v>
      </c>
      <c r="K156" s="188" t="s">
        <v>131</v>
      </c>
      <c r="L156" s="39"/>
      <c r="M156" s="193" t="s">
        <v>1</v>
      </c>
      <c r="N156" s="194" t="s">
        <v>41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133</v>
      </c>
      <c r="AT156" s="197" t="s">
        <v>119</v>
      </c>
      <c r="AU156" s="197" t="s">
        <v>86</v>
      </c>
      <c r="AY156" s="17" t="s">
        <v>118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84</v>
      </c>
      <c r="BK156" s="198">
        <f>ROUND(I156*H156,2)</f>
        <v>0</v>
      </c>
      <c r="BL156" s="17" t="s">
        <v>133</v>
      </c>
      <c r="BM156" s="197" t="s">
        <v>226</v>
      </c>
    </row>
    <row r="157" spans="1:65" s="13" customFormat="1" ht="22.5" x14ac:dyDescent="0.2">
      <c r="B157" s="204"/>
      <c r="C157" s="205"/>
      <c r="D157" s="206" t="s">
        <v>190</v>
      </c>
      <c r="E157" s="207" t="s">
        <v>1</v>
      </c>
      <c r="F157" s="208" t="s">
        <v>202</v>
      </c>
      <c r="G157" s="205"/>
      <c r="H157" s="207" t="s">
        <v>1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190</v>
      </c>
      <c r="AU157" s="214" t="s">
        <v>86</v>
      </c>
      <c r="AV157" s="13" t="s">
        <v>84</v>
      </c>
      <c r="AW157" s="13" t="s">
        <v>32</v>
      </c>
      <c r="AX157" s="13" t="s">
        <v>76</v>
      </c>
      <c r="AY157" s="214" t="s">
        <v>118</v>
      </c>
    </row>
    <row r="158" spans="1:65" s="13" customFormat="1" ht="11.25" x14ac:dyDescent="0.2">
      <c r="B158" s="204"/>
      <c r="C158" s="205"/>
      <c r="D158" s="206" t="s">
        <v>190</v>
      </c>
      <c r="E158" s="207" t="s">
        <v>1</v>
      </c>
      <c r="F158" s="208" t="s">
        <v>227</v>
      </c>
      <c r="G158" s="205"/>
      <c r="H158" s="207" t="s">
        <v>1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190</v>
      </c>
      <c r="AU158" s="214" t="s">
        <v>86</v>
      </c>
      <c r="AV158" s="13" t="s">
        <v>84</v>
      </c>
      <c r="AW158" s="13" t="s">
        <v>32</v>
      </c>
      <c r="AX158" s="13" t="s">
        <v>76</v>
      </c>
      <c r="AY158" s="214" t="s">
        <v>118</v>
      </c>
    </row>
    <row r="159" spans="1:65" s="14" customFormat="1" ht="11.25" x14ac:dyDescent="0.2">
      <c r="B159" s="215"/>
      <c r="C159" s="216"/>
      <c r="D159" s="206" t="s">
        <v>190</v>
      </c>
      <c r="E159" s="217" t="s">
        <v>1</v>
      </c>
      <c r="F159" s="218" t="s">
        <v>228</v>
      </c>
      <c r="G159" s="216"/>
      <c r="H159" s="219">
        <v>261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190</v>
      </c>
      <c r="AU159" s="225" t="s">
        <v>86</v>
      </c>
      <c r="AV159" s="14" t="s">
        <v>86</v>
      </c>
      <c r="AW159" s="14" t="s">
        <v>32</v>
      </c>
      <c r="AX159" s="14" t="s">
        <v>84</v>
      </c>
      <c r="AY159" s="225" t="s">
        <v>118</v>
      </c>
    </row>
    <row r="160" spans="1:65" s="2" customFormat="1" ht="33" customHeight="1" x14ac:dyDescent="0.2">
      <c r="A160" s="34"/>
      <c r="B160" s="35"/>
      <c r="C160" s="186" t="s">
        <v>152</v>
      </c>
      <c r="D160" s="186" t="s">
        <v>119</v>
      </c>
      <c r="E160" s="187" t="s">
        <v>229</v>
      </c>
      <c r="F160" s="188" t="s">
        <v>230</v>
      </c>
      <c r="G160" s="189" t="s">
        <v>225</v>
      </c>
      <c r="H160" s="190">
        <v>34.56</v>
      </c>
      <c r="I160" s="191"/>
      <c r="J160" s="192">
        <f>ROUND(I160*H160,2)</f>
        <v>0</v>
      </c>
      <c r="K160" s="188" t="s">
        <v>131</v>
      </c>
      <c r="L160" s="39"/>
      <c r="M160" s="193" t="s">
        <v>1</v>
      </c>
      <c r="N160" s="194" t="s">
        <v>41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133</v>
      </c>
      <c r="AT160" s="197" t="s">
        <v>119</v>
      </c>
      <c r="AU160" s="197" t="s">
        <v>86</v>
      </c>
      <c r="AY160" s="17" t="s">
        <v>118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84</v>
      </c>
      <c r="BK160" s="198">
        <f>ROUND(I160*H160,2)</f>
        <v>0</v>
      </c>
      <c r="BL160" s="17" t="s">
        <v>133</v>
      </c>
      <c r="BM160" s="197" t="s">
        <v>231</v>
      </c>
    </row>
    <row r="161" spans="1:65" s="13" customFormat="1" ht="11.25" x14ac:dyDescent="0.2">
      <c r="B161" s="204"/>
      <c r="C161" s="205"/>
      <c r="D161" s="206" t="s">
        <v>190</v>
      </c>
      <c r="E161" s="207" t="s">
        <v>1</v>
      </c>
      <c r="F161" s="208" t="s">
        <v>232</v>
      </c>
      <c r="G161" s="205"/>
      <c r="H161" s="207" t="s">
        <v>1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190</v>
      </c>
      <c r="AU161" s="214" t="s">
        <v>86</v>
      </c>
      <c r="AV161" s="13" t="s">
        <v>84</v>
      </c>
      <c r="AW161" s="13" t="s">
        <v>32</v>
      </c>
      <c r="AX161" s="13" t="s">
        <v>76</v>
      </c>
      <c r="AY161" s="214" t="s">
        <v>118</v>
      </c>
    </row>
    <row r="162" spans="1:65" s="14" customFormat="1" ht="11.25" x14ac:dyDescent="0.2">
      <c r="B162" s="215"/>
      <c r="C162" s="216"/>
      <c r="D162" s="206" t="s">
        <v>190</v>
      </c>
      <c r="E162" s="217" t="s">
        <v>1</v>
      </c>
      <c r="F162" s="218" t="s">
        <v>233</v>
      </c>
      <c r="G162" s="216"/>
      <c r="H162" s="219">
        <v>34.56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190</v>
      </c>
      <c r="AU162" s="225" t="s">
        <v>86</v>
      </c>
      <c r="AV162" s="14" t="s">
        <v>86</v>
      </c>
      <c r="AW162" s="14" t="s">
        <v>32</v>
      </c>
      <c r="AX162" s="14" t="s">
        <v>84</v>
      </c>
      <c r="AY162" s="225" t="s">
        <v>118</v>
      </c>
    </row>
    <row r="163" spans="1:65" s="2" customFormat="1" ht="24.2" customHeight="1" x14ac:dyDescent="0.2">
      <c r="A163" s="34"/>
      <c r="B163" s="35"/>
      <c r="C163" s="186" t="s">
        <v>156</v>
      </c>
      <c r="D163" s="186" t="s">
        <v>119</v>
      </c>
      <c r="E163" s="187" t="s">
        <v>234</v>
      </c>
      <c r="F163" s="188" t="s">
        <v>235</v>
      </c>
      <c r="G163" s="189" t="s">
        <v>225</v>
      </c>
      <c r="H163" s="190">
        <v>128</v>
      </c>
      <c r="I163" s="191"/>
      <c r="J163" s="192">
        <f>ROUND(I163*H163,2)</f>
        <v>0</v>
      </c>
      <c r="K163" s="188" t="s">
        <v>131</v>
      </c>
      <c r="L163" s="39"/>
      <c r="M163" s="193" t="s">
        <v>1</v>
      </c>
      <c r="N163" s="194" t="s">
        <v>41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133</v>
      </c>
      <c r="AT163" s="197" t="s">
        <v>119</v>
      </c>
      <c r="AU163" s="197" t="s">
        <v>86</v>
      </c>
      <c r="AY163" s="17" t="s">
        <v>118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84</v>
      </c>
      <c r="BK163" s="198">
        <f>ROUND(I163*H163,2)</f>
        <v>0</v>
      </c>
      <c r="BL163" s="17" t="s">
        <v>133</v>
      </c>
      <c r="BM163" s="197" t="s">
        <v>236</v>
      </c>
    </row>
    <row r="164" spans="1:65" s="13" customFormat="1" ht="22.5" x14ac:dyDescent="0.2">
      <c r="B164" s="204"/>
      <c r="C164" s="205"/>
      <c r="D164" s="206" t="s">
        <v>190</v>
      </c>
      <c r="E164" s="207" t="s">
        <v>1</v>
      </c>
      <c r="F164" s="208" t="s">
        <v>202</v>
      </c>
      <c r="G164" s="205"/>
      <c r="H164" s="207" t="s">
        <v>1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190</v>
      </c>
      <c r="AU164" s="214" t="s">
        <v>86</v>
      </c>
      <c r="AV164" s="13" t="s">
        <v>84</v>
      </c>
      <c r="AW164" s="13" t="s">
        <v>32</v>
      </c>
      <c r="AX164" s="13" t="s">
        <v>76</v>
      </c>
      <c r="AY164" s="214" t="s">
        <v>118</v>
      </c>
    </row>
    <row r="165" spans="1:65" s="13" customFormat="1" ht="11.25" x14ac:dyDescent="0.2">
      <c r="B165" s="204"/>
      <c r="C165" s="205"/>
      <c r="D165" s="206" t="s">
        <v>190</v>
      </c>
      <c r="E165" s="207" t="s">
        <v>1</v>
      </c>
      <c r="F165" s="208" t="s">
        <v>237</v>
      </c>
      <c r="G165" s="205"/>
      <c r="H165" s="207" t="s">
        <v>1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190</v>
      </c>
      <c r="AU165" s="214" t="s">
        <v>86</v>
      </c>
      <c r="AV165" s="13" t="s">
        <v>84</v>
      </c>
      <c r="AW165" s="13" t="s">
        <v>32</v>
      </c>
      <c r="AX165" s="13" t="s">
        <v>76</v>
      </c>
      <c r="AY165" s="214" t="s">
        <v>118</v>
      </c>
    </row>
    <row r="166" spans="1:65" s="13" customFormat="1" ht="11.25" x14ac:dyDescent="0.2">
      <c r="B166" s="204"/>
      <c r="C166" s="205"/>
      <c r="D166" s="206" t="s">
        <v>190</v>
      </c>
      <c r="E166" s="207" t="s">
        <v>1</v>
      </c>
      <c r="F166" s="208" t="s">
        <v>238</v>
      </c>
      <c r="G166" s="205"/>
      <c r="H166" s="207" t="s">
        <v>1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190</v>
      </c>
      <c r="AU166" s="214" t="s">
        <v>86</v>
      </c>
      <c r="AV166" s="13" t="s">
        <v>84</v>
      </c>
      <c r="AW166" s="13" t="s">
        <v>32</v>
      </c>
      <c r="AX166" s="13" t="s">
        <v>76</v>
      </c>
      <c r="AY166" s="214" t="s">
        <v>118</v>
      </c>
    </row>
    <row r="167" spans="1:65" s="14" customFormat="1" ht="11.25" x14ac:dyDescent="0.2">
      <c r="B167" s="215"/>
      <c r="C167" s="216"/>
      <c r="D167" s="206" t="s">
        <v>190</v>
      </c>
      <c r="E167" s="217" t="s">
        <v>1</v>
      </c>
      <c r="F167" s="218" t="s">
        <v>239</v>
      </c>
      <c r="G167" s="216"/>
      <c r="H167" s="219">
        <v>128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190</v>
      </c>
      <c r="AU167" s="225" t="s">
        <v>86</v>
      </c>
      <c r="AV167" s="14" t="s">
        <v>86</v>
      </c>
      <c r="AW167" s="14" t="s">
        <v>32</v>
      </c>
      <c r="AX167" s="14" t="s">
        <v>84</v>
      </c>
      <c r="AY167" s="225" t="s">
        <v>118</v>
      </c>
    </row>
    <row r="168" spans="1:65" s="2" customFormat="1" ht="24.2" customHeight="1" x14ac:dyDescent="0.2">
      <c r="A168" s="34"/>
      <c r="B168" s="35"/>
      <c r="C168" s="186" t="s">
        <v>160</v>
      </c>
      <c r="D168" s="186" t="s">
        <v>119</v>
      </c>
      <c r="E168" s="187" t="s">
        <v>240</v>
      </c>
      <c r="F168" s="188" t="s">
        <v>241</v>
      </c>
      <c r="G168" s="189" t="s">
        <v>188</v>
      </c>
      <c r="H168" s="190">
        <v>440</v>
      </c>
      <c r="I168" s="191"/>
      <c r="J168" s="192">
        <f>ROUND(I168*H168,2)</f>
        <v>0</v>
      </c>
      <c r="K168" s="188" t="s">
        <v>131</v>
      </c>
      <c r="L168" s="39"/>
      <c r="M168" s="193" t="s">
        <v>1</v>
      </c>
      <c r="N168" s="194" t="s">
        <v>41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133</v>
      </c>
      <c r="AT168" s="197" t="s">
        <v>119</v>
      </c>
      <c r="AU168" s="197" t="s">
        <v>86</v>
      </c>
      <c r="AY168" s="17" t="s">
        <v>118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84</v>
      </c>
      <c r="BK168" s="198">
        <f>ROUND(I168*H168,2)</f>
        <v>0</v>
      </c>
      <c r="BL168" s="17" t="s">
        <v>133</v>
      </c>
      <c r="BM168" s="197" t="s">
        <v>242</v>
      </c>
    </row>
    <row r="169" spans="1:65" s="14" customFormat="1" ht="11.25" x14ac:dyDescent="0.2">
      <c r="B169" s="215"/>
      <c r="C169" s="216"/>
      <c r="D169" s="206" t="s">
        <v>190</v>
      </c>
      <c r="E169" s="217" t="s">
        <v>1</v>
      </c>
      <c r="F169" s="218" t="s">
        <v>243</v>
      </c>
      <c r="G169" s="216"/>
      <c r="H169" s="219">
        <v>440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190</v>
      </c>
      <c r="AU169" s="225" t="s">
        <v>86</v>
      </c>
      <c r="AV169" s="14" t="s">
        <v>86</v>
      </c>
      <c r="AW169" s="14" t="s">
        <v>32</v>
      </c>
      <c r="AX169" s="14" t="s">
        <v>84</v>
      </c>
      <c r="AY169" s="225" t="s">
        <v>118</v>
      </c>
    </row>
    <row r="170" spans="1:65" s="2" customFormat="1" ht="33" customHeight="1" x14ac:dyDescent="0.2">
      <c r="A170" s="34"/>
      <c r="B170" s="35"/>
      <c r="C170" s="186" t="s">
        <v>8</v>
      </c>
      <c r="D170" s="186" t="s">
        <v>119</v>
      </c>
      <c r="E170" s="187" t="s">
        <v>244</v>
      </c>
      <c r="F170" s="188" t="s">
        <v>245</v>
      </c>
      <c r="G170" s="189" t="s">
        <v>225</v>
      </c>
      <c r="H170" s="190">
        <v>167.56</v>
      </c>
      <c r="I170" s="191"/>
      <c r="J170" s="192">
        <f>ROUND(I170*H170,2)</f>
        <v>0</v>
      </c>
      <c r="K170" s="188" t="s">
        <v>131</v>
      </c>
      <c r="L170" s="39"/>
      <c r="M170" s="193" t="s">
        <v>1</v>
      </c>
      <c r="N170" s="194" t="s">
        <v>41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133</v>
      </c>
      <c r="AT170" s="197" t="s">
        <v>119</v>
      </c>
      <c r="AU170" s="197" t="s">
        <v>86</v>
      </c>
      <c r="AY170" s="17" t="s">
        <v>118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84</v>
      </c>
      <c r="BK170" s="198">
        <f>ROUND(I170*H170,2)</f>
        <v>0</v>
      </c>
      <c r="BL170" s="17" t="s">
        <v>133</v>
      </c>
      <c r="BM170" s="197" t="s">
        <v>246</v>
      </c>
    </row>
    <row r="171" spans="1:65" s="14" customFormat="1" ht="11.25" x14ac:dyDescent="0.2">
      <c r="B171" s="215"/>
      <c r="C171" s="216"/>
      <c r="D171" s="206" t="s">
        <v>190</v>
      </c>
      <c r="E171" s="217" t="s">
        <v>1</v>
      </c>
      <c r="F171" s="218" t="s">
        <v>247</v>
      </c>
      <c r="G171" s="216"/>
      <c r="H171" s="219">
        <v>167.56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190</v>
      </c>
      <c r="AU171" s="225" t="s">
        <v>86</v>
      </c>
      <c r="AV171" s="14" t="s">
        <v>86</v>
      </c>
      <c r="AW171" s="14" t="s">
        <v>32</v>
      </c>
      <c r="AX171" s="14" t="s">
        <v>84</v>
      </c>
      <c r="AY171" s="225" t="s">
        <v>118</v>
      </c>
    </row>
    <row r="172" spans="1:65" s="2" customFormat="1" ht="33" customHeight="1" x14ac:dyDescent="0.2">
      <c r="A172" s="34"/>
      <c r="B172" s="35"/>
      <c r="C172" s="186" t="s">
        <v>167</v>
      </c>
      <c r="D172" s="186" t="s">
        <v>119</v>
      </c>
      <c r="E172" s="187" t="s">
        <v>248</v>
      </c>
      <c r="F172" s="188" t="s">
        <v>249</v>
      </c>
      <c r="G172" s="189" t="s">
        <v>250</v>
      </c>
      <c r="H172" s="190">
        <v>301.608</v>
      </c>
      <c r="I172" s="191"/>
      <c r="J172" s="192">
        <f>ROUND(I172*H172,2)</f>
        <v>0</v>
      </c>
      <c r="K172" s="188" t="s">
        <v>131</v>
      </c>
      <c r="L172" s="39"/>
      <c r="M172" s="193" t="s">
        <v>1</v>
      </c>
      <c r="N172" s="194" t="s">
        <v>41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133</v>
      </c>
      <c r="AT172" s="197" t="s">
        <v>119</v>
      </c>
      <c r="AU172" s="197" t="s">
        <v>86</v>
      </c>
      <c r="AY172" s="17" t="s">
        <v>118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84</v>
      </c>
      <c r="BK172" s="198">
        <f>ROUND(I172*H172,2)</f>
        <v>0</v>
      </c>
      <c r="BL172" s="17" t="s">
        <v>133</v>
      </c>
      <c r="BM172" s="197" t="s">
        <v>251</v>
      </c>
    </row>
    <row r="173" spans="1:65" s="14" customFormat="1" ht="11.25" x14ac:dyDescent="0.2">
      <c r="B173" s="215"/>
      <c r="C173" s="216"/>
      <c r="D173" s="206" t="s">
        <v>190</v>
      </c>
      <c r="E173" s="217" t="s">
        <v>1</v>
      </c>
      <c r="F173" s="218" t="s">
        <v>252</v>
      </c>
      <c r="G173" s="216"/>
      <c r="H173" s="219">
        <v>301.608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190</v>
      </c>
      <c r="AU173" s="225" t="s">
        <v>86</v>
      </c>
      <c r="AV173" s="14" t="s">
        <v>86</v>
      </c>
      <c r="AW173" s="14" t="s">
        <v>32</v>
      </c>
      <c r="AX173" s="14" t="s">
        <v>84</v>
      </c>
      <c r="AY173" s="225" t="s">
        <v>118</v>
      </c>
    </row>
    <row r="174" spans="1:65" s="2" customFormat="1" ht="24.2" customHeight="1" x14ac:dyDescent="0.2">
      <c r="A174" s="34"/>
      <c r="B174" s="35"/>
      <c r="C174" s="186" t="s">
        <v>171</v>
      </c>
      <c r="D174" s="186" t="s">
        <v>119</v>
      </c>
      <c r="E174" s="187" t="s">
        <v>253</v>
      </c>
      <c r="F174" s="188" t="s">
        <v>254</v>
      </c>
      <c r="G174" s="189" t="s">
        <v>188</v>
      </c>
      <c r="H174" s="190">
        <v>870</v>
      </c>
      <c r="I174" s="191"/>
      <c r="J174" s="192">
        <f>ROUND(I174*H174,2)</f>
        <v>0</v>
      </c>
      <c r="K174" s="188" t="s">
        <v>131</v>
      </c>
      <c r="L174" s="39"/>
      <c r="M174" s="193" t="s">
        <v>1</v>
      </c>
      <c r="N174" s="194" t="s">
        <v>41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133</v>
      </c>
      <c r="AT174" s="197" t="s">
        <v>119</v>
      </c>
      <c r="AU174" s="197" t="s">
        <v>86</v>
      </c>
      <c r="AY174" s="17" t="s">
        <v>118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84</v>
      </c>
      <c r="BK174" s="198">
        <f>ROUND(I174*H174,2)</f>
        <v>0</v>
      </c>
      <c r="BL174" s="17" t="s">
        <v>133</v>
      </c>
      <c r="BM174" s="197" t="s">
        <v>255</v>
      </c>
    </row>
    <row r="175" spans="1:65" s="13" customFormat="1" ht="11.25" x14ac:dyDescent="0.2">
      <c r="B175" s="204"/>
      <c r="C175" s="205"/>
      <c r="D175" s="206" t="s">
        <v>190</v>
      </c>
      <c r="E175" s="207" t="s">
        <v>1</v>
      </c>
      <c r="F175" s="208" t="s">
        <v>227</v>
      </c>
      <c r="G175" s="205"/>
      <c r="H175" s="207" t="s">
        <v>1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190</v>
      </c>
      <c r="AU175" s="214" t="s">
        <v>86</v>
      </c>
      <c r="AV175" s="13" t="s">
        <v>84</v>
      </c>
      <c r="AW175" s="13" t="s">
        <v>32</v>
      </c>
      <c r="AX175" s="13" t="s">
        <v>76</v>
      </c>
      <c r="AY175" s="214" t="s">
        <v>118</v>
      </c>
    </row>
    <row r="176" spans="1:65" s="14" customFormat="1" ht="11.25" x14ac:dyDescent="0.2">
      <c r="B176" s="215"/>
      <c r="C176" s="216"/>
      <c r="D176" s="206" t="s">
        <v>190</v>
      </c>
      <c r="E176" s="217" t="s">
        <v>1</v>
      </c>
      <c r="F176" s="218" t="s">
        <v>256</v>
      </c>
      <c r="G176" s="216"/>
      <c r="H176" s="219">
        <v>870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190</v>
      </c>
      <c r="AU176" s="225" t="s">
        <v>86</v>
      </c>
      <c r="AV176" s="14" t="s">
        <v>86</v>
      </c>
      <c r="AW176" s="14" t="s">
        <v>32</v>
      </c>
      <c r="AX176" s="14" t="s">
        <v>84</v>
      </c>
      <c r="AY176" s="225" t="s">
        <v>118</v>
      </c>
    </row>
    <row r="177" spans="1:65" s="2" customFormat="1" ht="37.9" customHeight="1" x14ac:dyDescent="0.2">
      <c r="A177" s="34"/>
      <c r="B177" s="35"/>
      <c r="C177" s="186" t="s">
        <v>257</v>
      </c>
      <c r="D177" s="186" t="s">
        <v>119</v>
      </c>
      <c r="E177" s="187" t="s">
        <v>258</v>
      </c>
      <c r="F177" s="188" t="s">
        <v>259</v>
      </c>
      <c r="G177" s="189" t="s">
        <v>188</v>
      </c>
      <c r="H177" s="190">
        <v>450</v>
      </c>
      <c r="I177" s="191"/>
      <c r="J177" s="192">
        <f>ROUND(I177*H177,2)</f>
        <v>0</v>
      </c>
      <c r="K177" s="188" t="s">
        <v>131</v>
      </c>
      <c r="L177" s="39"/>
      <c r="M177" s="193" t="s">
        <v>1</v>
      </c>
      <c r="N177" s="194" t="s">
        <v>41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133</v>
      </c>
      <c r="AT177" s="197" t="s">
        <v>119</v>
      </c>
      <c r="AU177" s="197" t="s">
        <v>86</v>
      </c>
      <c r="AY177" s="17" t="s">
        <v>118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84</v>
      </c>
      <c r="BK177" s="198">
        <f>ROUND(I177*H177,2)</f>
        <v>0</v>
      </c>
      <c r="BL177" s="17" t="s">
        <v>133</v>
      </c>
      <c r="BM177" s="197" t="s">
        <v>260</v>
      </c>
    </row>
    <row r="178" spans="1:65" s="13" customFormat="1" ht="22.5" x14ac:dyDescent="0.2">
      <c r="B178" s="204"/>
      <c r="C178" s="205"/>
      <c r="D178" s="206" t="s">
        <v>190</v>
      </c>
      <c r="E178" s="207" t="s">
        <v>1</v>
      </c>
      <c r="F178" s="208" t="s">
        <v>202</v>
      </c>
      <c r="G178" s="205"/>
      <c r="H178" s="207" t="s">
        <v>1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190</v>
      </c>
      <c r="AU178" s="214" t="s">
        <v>86</v>
      </c>
      <c r="AV178" s="13" t="s">
        <v>84</v>
      </c>
      <c r="AW178" s="13" t="s">
        <v>32</v>
      </c>
      <c r="AX178" s="13" t="s">
        <v>76</v>
      </c>
      <c r="AY178" s="214" t="s">
        <v>118</v>
      </c>
    </row>
    <row r="179" spans="1:65" s="13" customFormat="1" ht="11.25" x14ac:dyDescent="0.2">
      <c r="B179" s="204"/>
      <c r="C179" s="205"/>
      <c r="D179" s="206" t="s">
        <v>190</v>
      </c>
      <c r="E179" s="207" t="s">
        <v>1</v>
      </c>
      <c r="F179" s="208" t="s">
        <v>261</v>
      </c>
      <c r="G179" s="205"/>
      <c r="H179" s="207" t="s">
        <v>1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190</v>
      </c>
      <c r="AU179" s="214" t="s">
        <v>86</v>
      </c>
      <c r="AV179" s="13" t="s">
        <v>84</v>
      </c>
      <c r="AW179" s="13" t="s">
        <v>32</v>
      </c>
      <c r="AX179" s="13" t="s">
        <v>76</v>
      </c>
      <c r="AY179" s="214" t="s">
        <v>118</v>
      </c>
    </row>
    <row r="180" spans="1:65" s="14" customFormat="1" ht="11.25" x14ac:dyDescent="0.2">
      <c r="B180" s="215"/>
      <c r="C180" s="216"/>
      <c r="D180" s="206" t="s">
        <v>190</v>
      </c>
      <c r="E180" s="217" t="s">
        <v>1</v>
      </c>
      <c r="F180" s="218" t="s">
        <v>262</v>
      </c>
      <c r="G180" s="216"/>
      <c r="H180" s="219">
        <v>450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190</v>
      </c>
      <c r="AU180" s="225" t="s">
        <v>86</v>
      </c>
      <c r="AV180" s="14" t="s">
        <v>86</v>
      </c>
      <c r="AW180" s="14" t="s">
        <v>32</v>
      </c>
      <c r="AX180" s="14" t="s">
        <v>84</v>
      </c>
      <c r="AY180" s="225" t="s">
        <v>118</v>
      </c>
    </row>
    <row r="181" spans="1:65" s="2" customFormat="1" ht="37.9" customHeight="1" x14ac:dyDescent="0.2">
      <c r="A181" s="34"/>
      <c r="B181" s="35"/>
      <c r="C181" s="186" t="s">
        <v>263</v>
      </c>
      <c r="D181" s="186" t="s">
        <v>119</v>
      </c>
      <c r="E181" s="187" t="s">
        <v>264</v>
      </c>
      <c r="F181" s="188" t="s">
        <v>265</v>
      </c>
      <c r="G181" s="189" t="s">
        <v>188</v>
      </c>
      <c r="H181" s="190">
        <v>300</v>
      </c>
      <c r="I181" s="191"/>
      <c r="J181" s="192">
        <f>ROUND(I181*H181,2)</f>
        <v>0</v>
      </c>
      <c r="K181" s="188" t="s">
        <v>131</v>
      </c>
      <c r="L181" s="39"/>
      <c r="M181" s="193" t="s">
        <v>1</v>
      </c>
      <c r="N181" s="194" t="s">
        <v>41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133</v>
      </c>
      <c r="AT181" s="197" t="s">
        <v>119</v>
      </c>
      <c r="AU181" s="197" t="s">
        <v>86</v>
      </c>
      <c r="AY181" s="17" t="s">
        <v>118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84</v>
      </c>
      <c r="BK181" s="198">
        <f>ROUND(I181*H181,2)</f>
        <v>0</v>
      </c>
      <c r="BL181" s="17" t="s">
        <v>133</v>
      </c>
      <c r="BM181" s="197" t="s">
        <v>266</v>
      </c>
    </row>
    <row r="182" spans="1:65" s="13" customFormat="1" ht="22.5" x14ac:dyDescent="0.2">
      <c r="B182" s="204"/>
      <c r="C182" s="205"/>
      <c r="D182" s="206" t="s">
        <v>190</v>
      </c>
      <c r="E182" s="207" t="s">
        <v>1</v>
      </c>
      <c r="F182" s="208" t="s">
        <v>202</v>
      </c>
      <c r="G182" s="205"/>
      <c r="H182" s="207" t="s">
        <v>1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190</v>
      </c>
      <c r="AU182" s="214" t="s">
        <v>86</v>
      </c>
      <c r="AV182" s="13" t="s">
        <v>84</v>
      </c>
      <c r="AW182" s="13" t="s">
        <v>32</v>
      </c>
      <c r="AX182" s="13" t="s">
        <v>76</v>
      </c>
      <c r="AY182" s="214" t="s">
        <v>118</v>
      </c>
    </row>
    <row r="183" spans="1:65" s="13" customFormat="1" ht="11.25" x14ac:dyDescent="0.2">
      <c r="B183" s="204"/>
      <c r="C183" s="205"/>
      <c r="D183" s="206" t="s">
        <v>190</v>
      </c>
      <c r="E183" s="207" t="s">
        <v>1</v>
      </c>
      <c r="F183" s="208" t="s">
        <v>261</v>
      </c>
      <c r="G183" s="205"/>
      <c r="H183" s="207" t="s">
        <v>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190</v>
      </c>
      <c r="AU183" s="214" t="s">
        <v>86</v>
      </c>
      <c r="AV183" s="13" t="s">
        <v>84</v>
      </c>
      <c r="AW183" s="13" t="s">
        <v>32</v>
      </c>
      <c r="AX183" s="13" t="s">
        <v>76</v>
      </c>
      <c r="AY183" s="214" t="s">
        <v>118</v>
      </c>
    </row>
    <row r="184" spans="1:65" s="14" customFormat="1" ht="11.25" x14ac:dyDescent="0.2">
      <c r="B184" s="215"/>
      <c r="C184" s="216"/>
      <c r="D184" s="206" t="s">
        <v>190</v>
      </c>
      <c r="E184" s="217" t="s">
        <v>1</v>
      </c>
      <c r="F184" s="218" t="s">
        <v>267</v>
      </c>
      <c r="G184" s="216"/>
      <c r="H184" s="219">
        <v>300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190</v>
      </c>
      <c r="AU184" s="225" t="s">
        <v>86</v>
      </c>
      <c r="AV184" s="14" t="s">
        <v>86</v>
      </c>
      <c r="AW184" s="14" t="s">
        <v>32</v>
      </c>
      <c r="AX184" s="14" t="s">
        <v>84</v>
      </c>
      <c r="AY184" s="225" t="s">
        <v>118</v>
      </c>
    </row>
    <row r="185" spans="1:65" s="2" customFormat="1" ht="33" customHeight="1" x14ac:dyDescent="0.2">
      <c r="A185" s="34"/>
      <c r="B185" s="35"/>
      <c r="C185" s="186" t="s">
        <v>268</v>
      </c>
      <c r="D185" s="186" t="s">
        <v>119</v>
      </c>
      <c r="E185" s="187" t="s">
        <v>269</v>
      </c>
      <c r="F185" s="188" t="s">
        <v>270</v>
      </c>
      <c r="G185" s="189" t="s">
        <v>188</v>
      </c>
      <c r="H185" s="190">
        <v>450</v>
      </c>
      <c r="I185" s="191"/>
      <c r="J185" s="192">
        <f>ROUND(I185*H185,2)</f>
        <v>0</v>
      </c>
      <c r="K185" s="188" t="s">
        <v>131</v>
      </c>
      <c r="L185" s="39"/>
      <c r="M185" s="193" t="s">
        <v>1</v>
      </c>
      <c r="N185" s="194" t="s">
        <v>41</v>
      </c>
      <c r="O185" s="71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133</v>
      </c>
      <c r="AT185" s="197" t="s">
        <v>119</v>
      </c>
      <c r="AU185" s="197" t="s">
        <v>86</v>
      </c>
      <c r="AY185" s="17" t="s">
        <v>118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84</v>
      </c>
      <c r="BK185" s="198">
        <f>ROUND(I185*H185,2)</f>
        <v>0</v>
      </c>
      <c r="BL185" s="17" t="s">
        <v>133</v>
      </c>
      <c r="BM185" s="197" t="s">
        <v>271</v>
      </c>
    </row>
    <row r="186" spans="1:65" s="14" customFormat="1" ht="11.25" x14ac:dyDescent="0.2">
      <c r="B186" s="215"/>
      <c r="C186" s="216"/>
      <c r="D186" s="206" t="s">
        <v>190</v>
      </c>
      <c r="E186" s="217" t="s">
        <v>1</v>
      </c>
      <c r="F186" s="218" t="s">
        <v>262</v>
      </c>
      <c r="G186" s="216"/>
      <c r="H186" s="219">
        <v>450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190</v>
      </c>
      <c r="AU186" s="225" t="s">
        <v>86</v>
      </c>
      <c r="AV186" s="14" t="s">
        <v>86</v>
      </c>
      <c r="AW186" s="14" t="s">
        <v>32</v>
      </c>
      <c r="AX186" s="14" t="s">
        <v>84</v>
      </c>
      <c r="AY186" s="225" t="s">
        <v>118</v>
      </c>
    </row>
    <row r="187" spans="1:65" s="2" customFormat="1" ht="24.2" customHeight="1" x14ac:dyDescent="0.2">
      <c r="A187" s="34"/>
      <c r="B187" s="35"/>
      <c r="C187" s="186" t="s">
        <v>272</v>
      </c>
      <c r="D187" s="186" t="s">
        <v>119</v>
      </c>
      <c r="E187" s="187" t="s">
        <v>273</v>
      </c>
      <c r="F187" s="188" t="s">
        <v>274</v>
      </c>
      <c r="G187" s="189" t="s">
        <v>188</v>
      </c>
      <c r="H187" s="190">
        <v>300</v>
      </c>
      <c r="I187" s="191"/>
      <c r="J187" s="192">
        <f>ROUND(I187*H187,2)</f>
        <v>0</v>
      </c>
      <c r="K187" s="188" t="s">
        <v>131</v>
      </c>
      <c r="L187" s="39"/>
      <c r="M187" s="193" t="s">
        <v>1</v>
      </c>
      <c r="N187" s="194" t="s">
        <v>41</v>
      </c>
      <c r="O187" s="71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133</v>
      </c>
      <c r="AT187" s="197" t="s">
        <v>119</v>
      </c>
      <c r="AU187" s="197" t="s">
        <v>86</v>
      </c>
      <c r="AY187" s="17" t="s">
        <v>118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84</v>
      </c>
      <c r="BK187" s="198">
        <f>ROUND(I187*H187,2)</f>
        <v>0</v>
      </c>
      <c r="BL187" s="17" t="s">
        <v>133</v>
      </c>
      <c r="BM187" s="197" t="s">
        <v>275</v>
      </c>
    </row>
    <row r="188" spans="1:65" s="14" customFormat="1" ht="11.25" x14ac:dyDescent="0.2">
      <c r="B188" s="215"/>
      <c r="C188" s="216"/>
      <c r="D188" s="206" t="s">
        <v>190</v>
      </c>
      <c r="E188" s="217" t="s">
        <v>1</v>
      </c>
      <c r="F188" s="218" t="s">
        <v>267</v>
      </c>
      <c r="G188" s="216"/>
      <c r="H188" s="219">
        <v>300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190</v>
      </c>
      <c r="AU188" s="225" t="s">
        <v>86</v>
      </c>
      <c r="AV188" s="14" t="s">
        <v>86</v>
      </c>
      <c r="AW188" s="14" t="s">
        <v>32</v>
      </c>
      <c r="AX188" s="14" t="s">
        <v>84</v>
      </c>
      <c r="AY188" s="225" t="s">
        <v>118</v>
      </c>
    </row>
    <row r="189" spans="1:65" s="2" customFormat="1" ht="16.5" customHeight="1" x14ac:dyDescent="0.2">
      <c r="A189" s="34"/>
      <c r="B189" s="35"/>
      <c r="C189" s="237" t="s">
        <v>276</v>
      </c>
      <c r="D189" s="237" t="s">
        <v>277</v>
      </c>
      <c r="E189" s="238" t="s">
        <v>278</v>
      </c>
      <c r="F189" s="239" t="s">
        <v>279</v>
      </c>
      <c r="G189" s="240" t="s">
        <v>250</v>
      </c>
      <c r="H189" s="241">
        <v>120</v>
      </c>
      <c r="I189" s="242"/>
      <c r="J189" s="243">
        <f>ROUND(I189*H189,2)</f>
        <v>0</v>
      </c>
      <c r="K189" s="239" t="s">
        <v>131</v>
      </c>
      <c r="L189" s="244"/>
      <c r="M189" s="245" t="s">
        <v>1</v>
      </c>
      <c r="N189" s="246" t="s">
        <v>41</v>
      </c>
      <c r="O189" s="71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148</v>
      </c>
      <c r="AT189" s="197" t="s">
        <v>277</v>
      </c>
      <c r="AU189" s="197" t="s">
        <v>86</v>
      </c>
      <c r="AY189" s="17" t="s">
        <v>118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84</v>
      </c>
      <c r="BK189" s="198">
        <f>ROUND(I189*H189,2)</f>
        <v>0</v>
      </c>
      <c r="BL189" s="17" t="s">
        <v>133</v>
      </c>
      <c r="BM189" s="197" t="s">
        <v>280</v>
      </c>
    </row>
    <row r="190" spans="1:65" s="13" customFormat="1" ht="11.25" x14ac:dyDescent="0.2">
      <c r="B190" s="204"/>
      <c r="C190" s="205"/>
      <c r="D190" s="206" t="s">
        <v>190</v>
      </c>
      <c r="E190" s="207" t="s">
        <v>1</v>
      </c>
      <c r="F190" s="208" t="s">
        <v>281</v>
      </c>
      <c r="G190" s="205"/>
      <c r="H190" s="207" t="s">
        <v>1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190</v>
      </c>
      <c r="AU190" s="214" t="s">
        <v>86</v>
      </c>
      <c r="AV190" s="13" t="s">
        <v>84</v>
      </c>
      <c r="AW190" s="13" t="s">
        <v>32</v>
      </c>
      <c r="AX190" s="13" t="s">
        <v>76</v>
      </c>
      <c r="AY190" s="214" t="s">
        <v>118</v>
      </c>
    </row>
    <row r="191" spans="1:65" s="14" customFormat="1" ht="11.25" x14ac:dyDescent="0.2">
      <c r="B191" s="215"/>
      <c r="C191" s="216"/>
      <c r="D191" s="206" t="s">
        <v>190</v>
      </c>
      <c r="E191" s="217" t="s">
        <v>1</v>
      </c>
      <c r="F191" s="218" t="s">
        <v>282</v>
      </c>
      <c r="G191" s="216"/>
      <c r="H191" s="219">
        <v>120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190</v>
      </c>
      <c r="AU191" s="225" t="s">
        <v>86</v>
      </c>
      <c r="AV191" s="14" t="s">
        <v>86</v>
      </c>
      <c r="AW191" s="14" t="s">
        <v>32</v>
      </c>
      <c r="AX191" s="14" t="s">
        <v>84</v>
      </c>
      <c r="AY191" s="225" t="s">
        <v>118</v>
      </c>
    </row>
    <row r="192" spans="1:65" s="2" customFormat="1" ht="24.2" customHeight="1" x14ac:dyDescent="0.2">
      <c r="A192" s="34"/>
      <c r="B192" s="35"/>
      <c r="C192" s="186" t="s">
        <v>283</v>
      </c>
      <c r="D192" s="186" t="s">
        <v>119</v>
      </c>
      <c r="E192" s="187" t="s">
        <v>284</v>
      </c>
      <c r="F192" s="188" t="s">
        <v>285</v>
      </c>
      <c r="G192" s="189" t="s">
        <v>188</v>
      </c>
      <c r="H192" s="190">
        <v>450</v>
      </c>
      <c r="I192" s="191"/>
      <c r="J192" s="192">
        <f>ROUND(I192*H192,2)</f>
        <v>0</v>
      </c>
      <c r="K192" s="188" t="s">
        <v>131</v>
      </c>
      <c r="L192" s="39"/>
      <c r="M192" s="193" t="s">
        <v>1</v>
      </c>
      <c r="N192" s="194" t="s">
        <v>41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133</v>
      </c>
      <c r="AT192" s="197" t="s">
        <v>119</v>
      </c>
      <c r="AU192" s="197" t="s">
        <v>86</v>
      </c>
      <c r="AY192" s="17" t="s">
        <v>118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84</v>
      </c>
      <c r="BK192" s="198">
        <f>ROUND(I192*H192,2)</f>
        <v>0</v>
      </c>
      <c r="BL192" s="17" t="s">
        <v>133</v>
      </c>
      <c r="BM192" s="197" t="s">
        <v>286</v>
      </c>
    </row>
    <row r="193" spans="1:65" s="13" customFormat="1" ht="22.5" x14ac:dyDescent="0.2">
      <c r="B193" s="204"/>
      <c r="C193" s="205"/>
      <c r="D193" s="206" t="s">
        <v>190</v>
      </c>
      <c r="E193" s="207" t="s">
        <v>1</v>
      </c>
      <c r="F193" s="208" t="s">
        <v>202</v>
      </c>
      <c r="G193" s="205"/>
      <c r="H193" s="207" t="s">
        <v>1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190</v>
      </c>
      <c r="AU193" s="214" t="s">
        <v>86</v>
      </c>
      <c r="AV193" s="13" t="s">
        <v>84</v>
      </c>
      <c r="AW193" s="13" t="s">
        <v>32</v>
      </c>
      <c r="AX193" s="13" t="s">
        <v>76</v>
      </c>
      <c r="AY193" s="214" t="s">
        <v>118</v>
      </c>
    </row>
    <row r="194" spans="1:65" s="14" customFormat="1" ht="11.25" x14ac:dyDescent="0.2">
      <c r="B194" s="215"/>
      <c r="C194" s="216"/>
      <c r="D194" s="206" t="s">
        <v>190</v>
      </c>
      <c r="E194" s="217" t="s">
        <v>1</v>
      </c>
      <c r="F194" s="218" t="s">
        <v>262</v>
      </c>
      <c r="G194" s="216"/>
      <c r="H194" s="219">
        <v>450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190</v>
      </c>
      <c r="AU194" s="225" t="s">
        <v>86</v>
      </c>
      <c r="AV194" s="14" t="s">
        <v>86</v>
      </c>
      <c r="AW194" s="14" t="s">
        <v>32</v>
      </c>
      <c r="AX194" s="14" t="s">
        <v>84</v>
      </c>
      <c r="AY194" s="225" t="s">
        <v>118</v>
      </c>
    </row>
    <row r="195" spans="1:65" s="2" customFormat="1" ht="24.2" customHeight="1" x14ac:dyDescent="0.2">
      <c r="A195" s="34"/>
      <c r="B195" s="35"/>
      <c r="C195" s="186" t="s">
        <v>7</v>
      </c>
      <c r="D195" s="186" t="s">
        <v>119</v>
      </c>
      <c r="E195" s="187" t="s">
        <v>287</v>
      </c>
      <c r="F195" s="188" t="s">
        <v>288</v>
      </c>
      <c r="G195" s="189" t="s">
        <v>188</v>
      </c>
      <c r="H195" s="190">
        <v>300</v>
      </c>
      <c r="I195" s="191"/>
      <c r="J195" s="192">
        <f>ROUND(I195*H195,2)</f>
        <v>0</v>
      </c>
      <c r="K195" s="188" t="s">
        <v>131</v>
      </c>
      <c r="L195" s="39"/>
      <c r="M195" s="193" t="s">
        <v>1</v>
      </c>
      <c r="N195" s="194" t="s">
        <v>41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133</v>
      </c>
      <c r="AT195" s="197" t="s">
        <v>119</v>
      </c>
      <c r="AU195" s="197" t="s">
        <v>86</v>
      </c>
      <c r="AY195" s="17" t="s">
        <v>118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84</v>
      </c>
      <c r="BK195" s="198">
        <f>ROUND(I195*H195,2)</f>
        <v>0</v>
      </c>
      <c r="BL195" s="17" t="s">
        <v>133</v>
      </c>
      <c r="BM195" s="197" t="s">
        <v>289</v>
      </c>
    </row>
    <row r="196" spans="1:65" s="13" customFormat="1" ht="22.5" x14ac:dyDescent="0.2">
      <c r="B196" s="204"/>
      <c r="C196" s="205"/>
      <c r="D196" s="206" t="s">
        <v>190</v>
      </c>
      <c r="E196" s="207" t="s">
        <v>1</v>
      </c>
      <c r="F196" s="208" t="s">
        <v>202</v>
      </c>
      <c r="G196" s="205"/>
      <c r="H196" s="207" t="s">
        <v>1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190</v>
      </c>
      <c r="AU196" s="214" t="s">
        <v>86</v>
      </c>
      <c r="AV196" s="13" t="s">
        <v>84</v>
      </c>
      <c r="AW196" s="13" t="s">
        <v>32</v>
      </c>
      <c r="AX196" s="13" t="s">
        <v>76</v>
      </c>
      <c r="AY196" s="214" t="s">
        <v>118</v>
      </c>
    </row>
    <row r="197" spans="1:65" s="14" customFormat="1" ht="11.25" x14ac:dyDescent="0.2">
      <c r="B197" s="215"/>
      <c r="C197" s="216"/>
      <c r="D197" s="206" t="s">
        <v>190</v>
      </c>
      <c r="E197" s="217" t="s">
        <v>1</v>
      </c>
      <c r="F197" s="218" t="s">
        <v>267</v>
      </c>
      <c r="G197" s="216"/>
      <c r="H197" s="219">
        <v>300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190</v>
      </c>
      <c r="AU197" s="225" t="s">
        <v>86</v>
      </c>
      <c r="AV197" s="14" t="s">
        <v>86</v>
      </c>
      <c r="AW197" s="14" t="s">
        <v>32</v>
      </c>
      <c r="AX197" s="14" t="s">
        <v>84</v>
      </c>
      <c r="AY197" s="225" t="s">
        <v>118</v>
      </c>
    </row>
    <row r="198" spans="1:65" s="2" customFormat="1" ht="16.5" customHeight="1" x14ac:dyDescent="0.2">
      <c r="A198" s="34"/>
      <c r="B198" s="35"/>
      <c r="C198" s="237" t="s">
        <v>290</v>
      </c>
      <c r="D198" s="237" t="s">
        <v>277</v>
      </c>
      <c r="E198" s="238" t="s">
        <v>291</v>
      </c>
      <c r="F198" s="239" t="s">
        <v>292</v>
      </c>
      <c r="G198" s="240" t="s">
        <v>293</v>
      </c>
      <c r="H198" s="241">
        <v>18.75</v>
      </c>
      <c r="I198" s="242"/>
      <c r="J198" s="243">
        <f>ROUND(I198*H198,2)</f>
        <v>0</v>
      </c>
      <c r="K198" s="239" t="s">
        <v>131</v>
      </c>
      <c r="L198" s="244"/>
      <c r="M198" s="245" t="s">
        <v>1</v>
      </c>
      <c r="N198" s="246" t="s">
        <v>41</v>
      </c>
      <c r="O198" s="71"/>
      <c r="P198" s="195">
        <f>O198*H198</f>
        <v>0</v>
      </c>
      <c r="Q198" s="195">
        <v>1E-3</v>
      </c>
      <c r="R198" s="195">
        <f>Q198*H198</f>
        <v>1.8749999999999999E-2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148</v>
      </c>
      <c r="AT198" s="197" t="s">
        <v>277</v>
      </c>
      <c r="AU198" s="197" t="s">
        <v>86</v>
      </c>
      <c r="AY198" s="17" t="s">
        <v>118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84</v>
      </c>
      <c r="BK198" s="198">
        <f>ROUND(I198*H198,2)</f>
        <v>0</v>
      </c>
      <c r="BL198" s="17" t="s">
        <v>133</v>
      </c>
      <c r="BM198" s="197" t="s">
        <v>294</v>
      </c>
    </row>
    <row r="199" spans="1:65" s="14" customFormat="1" ht="11.25" x14ac:dyDescent="0.2">
      <c r="B199" s="215"/>
      <c r="C199" s="216"/>
      <c r="D199" s="206" t="s">
        <v>190</v>
      </c>
      <c r="E199" s="217" t="s">
        <v>1</v>
      </c>
      <c r="F199" s="218" t="s">
        <v>295</v>
      </c>
      <c r="G199" s="216"/>
      <c r="H199" s="219">
        <v>18.75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190</v>
      </c>
      <c r="AU199" s="225" t="s">
        <v>86</v>
      </c>
      <c r="AV199" s="14" t="s">
        <v>86</v>
      </c>
      <c r="AW199" s="14" t="s">
        <v>32</v>
      </c>
      <c r="AX199" s="14" t="s">
        <v>84</v>
      </c>
      <c r="AY199" s="225" t="s">
        <v>118</v>
      </c>
    </row>
    <row r="200" spans="1:65" s="2" customFormat="1" ht="21.75" customHeight="1" x14ac:dyDescent="0.2">
      <c r="A200" s="34"/>
      <c r="B200" s="35"/>
      <c r="C200" s="186" t="s">
        <v>296</v>
      </c>
      <c r="D200" s="186" t="s">
        <v>119</v>
      </c>
      <c r="E200" s="187" t="s">
        <v>297</v>
      </c>
      <c r="F200" s="188" t="s">
        <v>298</v>
      </c>
      <c r="G200" s="189" t="s">
        <v>188</v>
      </c>
      <c r="H200" s="190">
        <v>450</v>
      </c>
      <c r="I200" s="191"/>
      <c r="J200" s="192">
        <f>ROUND(I200*H200,2)</f>
        <v>0</v>
      </c>
      <c r="K200" s="188" t="s">
        <v>131</v>
      </c>
      <c r="L200" s="39"/>
      <c r="M200" s="193" t="s">
        <v>1</v>
      </c>
      <c r="N200" s="194" t="s">
        <v>41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133</v>
      </c>
      <c r="AT200" s="197" t="s">
        <v>119</v>
      </c>
      <c r="AU200" s="197" t="s">
        <v>86</v>
      </c>
      <c r="AY200" s="17" t="s">
        <v>118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84</v>
      </c>
      <c r="BK200" s="198">
        <f>ROUND(I200*H200,2)</f>
        <v>0</v>
      </c>
      <c r="BL200" s="17" t="s">
        <v>133</v>
      </c>
      <c r="BM200" s="197" t="s">
        <v>299</v>
      </c>
    </row>
    <row r="201" spans="1:65" s="14" customFormat="1" ht="11.25" x14ac:dyDescent="0.2">
      <c r="B201" s="215"/>
      <c r="C201" s="216"/>
      <c r="D201" s="206" t="s">
        <v>190</v>
      </c>
      <c r="E201" s="217" t="s">
        <v>1</v>
      </c>
      <c r="F201" s="218" t="s">
        <v>262</v>
      </c>
      <c r="G201" s="216"/>
      <c r="H201" s="219">
        <v>450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190</v>
      </c>
      <c r="AU201" s="225" t="s">
        <v>86</v>
      </c>
      <c r="AV201" s="14" t="s">
        <v>86</v>
      </c>
      <c r="AW201" s="14" t="s">
        <v>32</v>
      </c>
      <c r="AX201" s="14" t="s">
        <v>84</v>
      </c>
      <c r="AY201" s="225" t="s">
        <v>118</v>
      </c>
    </row>
    <row r="202" spans="1:65" s="2" customFormat="1" ht="21.75" customHeight="1" x14ac:dyDescent="0.2">
      <c r="A202" s="34"/>
      <c r="B202" s="35"/>
      <c r="C202" s="186" t="s">
        <v>300</v>
      </c>
      <c r="D202" s="186" t="s">
        <v>119</v>
      </c>
      <c r="E202" s="187" t="s">
        <v>301</v>
      </c>
      <c r="F202" s="188" t="s">
        <v>302</v>
      </c>
      <c r="G202" s="189" t="s">
        <v>188</v>
      </c>
      <c r="H202" s="190">
        <v>300</v>
      </c>
      <c r="I202" s="191"/>
      <c r="J202" s="192">
        <f>ROUND(I202*H202,2)</f>
        <v>0</v>
      </c>
      <c r="K202" s="188" t="s">
        <v>131</v>
      </c>
      <c r="L202" s="39"/>
      <c r="M202" s="193" t="s">
        <v>1</v>
      </c>
      <c r="N202" s="194" t="s">
        <v>41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133</v>
      </c>
      <c r="AT202" s="197" t="s">
        <v>119</v>
      </c>
      <c r="AU202" s="197" t="s">
        <v>86</v>
      </c>
      <c r="AY202" s="17" t="s">
        <v>118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84</v>
      </c>
      <c r="BK202" s="198">
        <f>ROUND(I202*H202,2)</f>
        <v>0</v>
      </c>
      <c r="BL202" s="17" t="s">
        <v>133</v>
      </c>
      <c r="BM202" s="197" t="s">
        <v>303</v>
      </c>
    </row>
    <row r="203" spans="1:65" s="14" customFormat="1" ht="11.25" x14ac:dyDescent="0.2">
      <c r="B203" s="215"/>
      <c r="C203" s="216"/>
      <c r="D203" s="206" t="s">
        <v>190</v>
      </c>
      <c r="E203" s="217" t="s">
        <v>1</v>
      </c>
      <c r="F203" s="218" t="s">
        <v>267</v>
      </c>
      <c r="G203" s="216"/>
      <c r="H203" s="219">
        <v>300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190</v>
      </c>
      <c r="AU203" s="225" t="s">
        <v>86</v>
      </c>
      <c r="AV203" s="14" t="s">
        <v>86</v>
      </c>
      <c r="AW203" s="14" t="s">
        <v>32</v>
      </c>
      <c r="AX203" s="14" t="s">
        <v>84</v>
      </c>
      <c r="AY203" s="225" t="s">
        <v>118</v>
      </c>
    </row>
    <row r="204" spans="1:65" s="2" customFormat="1" ht="37.9" customHeight="1" x14ac:dyDescent="0.2">
      <c r="A204" s="34"/>
      <c r="B204" s="35"/>
      <c r="C204" s="186" t="s">
        <v>304</v>
      </c>
      <c r="D204" s="186" t="s">
        <v>119</v>
      </c>
      <c r="E204" s="187" t="s">
        <v>305</v>
      </c>
      <c r="F204" s="188" t="s">
        <v>306</v>
      </c>
      <c r="G204" s="189" t="s">
        <v>188</v>
      </c>
      <c r="H204" s="190">
        <v>57</v>
      </c>
      <c r="I204" s="191"/>
      <c r="J204" s="192">
        <f>ROUND(I204*H204,2)</f>
        <v>0</v>
      </c>
      <c r="K204" s="188" t="s">
        <v>131</v>
      </c>
      <c r="L204" s="39"/>
      <c r="M204" s="193" t="s">
        <v>1</v>
      </c>
      <c r="N204" s="194" t="s">
        <v>41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133</v>
      </c>
      <c r="AT204" s="197" t="s">
        <v>119</v>
      </c>
      <c r="AU204" s="197" t="s">
        <v>86</v>
      </c>
      <c r="AY204" s="17" t="s">
        <v>118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84</v>
      </c>
      <c r="BK204" s="198">
        <f>ROUND(I204*H204,2)</f>
        <v>0</v>
      </c>
      <c r="BL204" s="17" t="s">
        <v>133</v>
      </c>
      <c r="BM204" s="197" t="s">
        <v>307</v>
      </c>
    </row>
    <row r="205" spans="1:65" s="13" customFormat="1" ht="11.25" x14ac:dyDescent="0.2">
      <c r="B205" s="204"/>
      <c r="C205" s="205"/>
      <c r="D205" s="206" t="s">
        <v>190</v>
      </c>
      <c r="E205" s="207" t="s">
        <v>1</v>
      </c>
      <c r="F205" s="208" t="s">
        <v>308</v>
      </c>
      <c r="G205" s="205"/>
      <c r="H205" s="207" t="s">
        <v>1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190</v>
      </c>
      <c r="AU205" s="214" t="s">
        <v>86</v>
      </c>
      <c r="AV205" s="13" t="s">
        <v>84</v>
      </c>
      <c r="AW205" s="13" t="s">
        <v>32</v>
      </c>
      <c r="AX205" s="13" t="s">
        <v>76</v>
      </c>
      <c r="AY205" s="214" t="s">
        <v>118</v>
      </c>
    </row>
    <row r="206" spans="1:65" s="14" customFormat="1" ht="11.25" x14ac:dyDescent="0.2">
      <c r="B206" s="215"/>
      <c r="C206" s="216"/>
      <c r="D206" s="206" t="s">
        <v>190</v>
      </c>
      <c r="E206" s="217" t="s">
        <v>1</v>
      </c>
      <c r="F206" s="218" t="s">
        <v>309</v>
      </c>
      <c r="G206" s="216"/>
      <c r="H206" s="219">
        <v>57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190</v>
      </c>
      <c r="AU206" s="225" t="s">
        <v>86</v>
      </c>
      <c r="AV206" s="14" t="s">
        <v>86</v>
      </c>
      <c r="AW206" s="14" t="s">
        <v>32</v>
      </c>
      <c r="AX206" s="14" t="s">
        <v>84</v>
      </c>
      <c r="AY206" s="225" t="s">
        <v>118</v>
      </c>
    </row>
    <row r="207" spans="1:65" s="12" customFormat="1" ht="22.9" customHeight="1" x14ac:dyDescent="0.2">
      <c r="B207" s="170"/>
      <c r="C207" s="171"/>
      <c r="D207" s="172" t="s">
        <v>75</v>
      </c>
      <c r="E207" s="184" t="s">
        <v>117</v>
      </c>
      <c r="F207" s="184" t="s">
        <v>310</v>
      </c>
      <c r="G207" s="171"/>
      <c r="H207" s="171"/>
      <c r="I207" s="174"/>
      <c r="J207" s="185">
        <f>BK207</f>
        <v>0</v>
      </c>
      <c r="K207" s="171"/>
      <c r="L207" s="176"/>
      <c r="M207" s="177"/>
      <c r="N207" s="178"/>
      <c r="O207" s="178"/>
      <c r="P207" s="179">
        <f>SUM(P208:P269)</f>
        <v>0</v>
      </c>
      <c r="Q207" s="178"/>
      <c r="R207" s="179">
        <f>SUM(R208:R269)</f>
        <v>502.43931000000009</v>
      </c>
      <c r="S207" s="178"/>
      <c r="T207" s="180">
        <f>SUM(T208:T269)</f>
        <v>0</v>
      </c>
      <c r="AR207" s="181" t="s">
        <v>84</v>
      </c>
      <c r="AT207" s="182" t="s">
        <v>75</v>
      </c>
      <c r="AU207" s="182" t="s">
        <v>84</v>
      </c>
      <c r="AY207" s="181" t="s">
        <v>118</v>
      </c>
      <c r="BK207" s="183">
        <f>SUM(BK208:BK269)</f>
        <v>0</v>
      </c>
    </row>
    <row r="208" spans="1:65" s="2" customFormat="1" ht="33" customHeight="1" x14ac:dyDescent="0.2">
      <c r="A208" s="34"/>
      <c r="B208" s="35"/>
      <c r="C208" s="186" t="s">
        <v>311</v>
      </c>
      <c r="D208" s="186" t="s">
        <v>119</v>
      </c>
      <c r="E208" s="187" t="s">
        <v>312</v>
      </c>
      <c r="F208" s="188" t="s">
        <v>313</v>
      </c>
      <c r="G208" s="189" t="s">
        <v>188</v>
      </c>
      <c r="H208" s="190">
        <v>2</v>
      </c>
      <c r="I208" s="191"/>
      <c r="J208" s="192">
        <f>ROUND(I208*H208,2)</f>
        <v>0</v>
      </c>
      <c r="K208" s="188" t="s">
        <v>131</v>
      </c>
      <c r="L208" s="39"/>
      <c r="M208" s="193" t="s">
        <v>1</v>
      </c>
      <c r="N208" s="194" t="s">
        <v>41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133</v>
      </c>
      <c r="AT208" s="197" t="s">
        <v>119</v>
      </c>
      <c r="AU208" s="197" t="s">
        <v>86</v>
      </c>
      <c r="AY208" s="17" t="s">
        <v>118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84</v>
      </c>
      <c r="BK208" s="198">
        <f>ROUND(I208*H208,2)</f>
        <v>0</v>
      </c>
      <c r="BL208" s="17" t="s">
        <v>133</v>
      </c>
      <c r="BM208" s="197" t="s">
        <v>314</v>
      </c>
    </row>
    <row r="209" spans="1:65" s="13" customFormat="1" ht="22.5" x14ac:dyDescent="0.2">
      <c r="B209" s="204"/>
      <c r="C209" s="205"/>
      <c r="D209" s="206" t="s">
        <v>190</v>
      </c>
      <c r="E209" s="207" t="s">
        <v>1</v>
      </c>
      <c r="F209" s="208" t="s">
        <v>202</v>
      </c>
      <c r="G209" s="205"/>
      <c r="H209" s="207" t="s">
        <v>1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190</v>
      </c>
      <c r="AU209" s="214" t="s">
        <v>86</v>
      </c>
      <c r="AV209" s="13" t="s">
        <v>84</v>
      </c>
      <c r="AW209" s="13" t="s">
        <v>32</v>
      </c>
      <c r="AX209" s="13" t="s">
        <v>76</v>
      </c>
      <c r="AY209" s="214" t="s">
        <v>118</v>
      </c>
    </row>
    <row r="210" spans="1:65" s="13" customFormat="1" ht="11.25" x14ac:dyDescent="0.2">
      <c r="B210" s="204"/>
      <c r="C210" s="205"/>
      <c r="D210" s="206" t="s">
        <v>190</v>
      </c>
      <c r="E210" s="207" t="s">
        <v>1</v>
      </c>
      <c r="F210" s="208" t="s">
        <v>315</v>
      </c>
      <c r="G210" s="205"/>
      <c r="H210" s="207" t="s">
        <v>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190</v>
      </c>
      <c r="AU210" s="214" t="s">
        <v>86</v>
      </c>
      <c r="AV210" s="13" t="s">
        <v>84</v>
      </c>
      <c r="AW210" s="13" t="s">
        <v>32</v>
      </c>
      <c r="AX210" s="13" t="s">
        <v>76</v>
      </c>
      <c r="AY210" s="214" t="s">
        <v>118</v>
      </c>
    </row>
    <row r="211" spans="1:65" s="14" customFormat="1" ht="11.25" x14ac:dyDescent="0.2">
      <c r="B211" s="215"/>
      <c r="C211" s="216"/>
      <c r="D211" s="206" t="s">
        <v>190</v>
      </c>
      <c r="E211" s="217" t="s">
        <v>1</v>
      </c>
      <c r="F211" s="218" t="s">
        <v>86</v>
      </c>
      <c r="G211" s="216"/>
      <c r="H211" s="219">
        <v>2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190</v>
      </c>
      <c r="AU211" s="225" t="s">
        <v>86</v>
      </c>
      <c r="AV211" s="14" t="s">
        <v>86</v>
      </c>
      <c r="AW211" s="14" t="s">
        <v>32</v>
      </c>
      <c r="AX211" s="14" t="s">
        <v>84</v>
      </c>
      <c r="AY211" s="225" t="s">
        <v>118</v>
      </c>
    </row>
    <row r="212" spans="1:65" s="2" customFormat="1" ht="24.2" customHeight="1" x14ac:dyDescent="0.2">
      <c r="A212" s="34"/>
      <c r="B212" s="35"/>
      <c r="C212" s="186" t="s">
        <v>316</v>
      </c>
      <c r="D212" s="186" t="s">
        <v>119</v>
      </c>
      <c r="E212" s="187" t="s">
        <v>317</v>
      </c>
      <c r="F212" s="188" t="s">
        <v>318</v>
      </c>
      <c r="G212" s="189" t="s">
        <v>188</v>
      </c>
      <c r="H212" s="190">
        <v>2</v>
      </c>
      <c r="I212" s="191"/>
      <c r="J212" s="192">
        <f>ROUND(I212*H212,2)</f>
        <v>0</v>
      </c>
      <c r="K212" s="188" t="s">
        <v>131</v>
      </c>
      <c r="L212" s="39"/>
      <c r="M212" s="193" t="s">
        <v>1</v>
      </c>
      <c r="N212" s="194" t="s">
        <v>41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133</v>
      </c>
      <c r="AT212" s="197" t="s">
        <v>119</v>
      </c>
      <c r="AU212" s="197" t="s">
        <v>86</v>
      </c>
      <c r="AY212" s="17" t="s">
        <v>118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84</v>
      </c>
      <c r="BK212" s="198">
        <f>ROUND(I212*H212,2)</f>
        <v>0</v>
      </c>
      <c r="BL212" s="17" t="s">
        <v>133</v>
      </c>
      <c r="BM212" s="197" t="s">
        <v>319</v>
      </c>
    </row>
    <row r="213" spans="1:65" s="14" customFormat="1" ht="11.25" x14ac:dyDescent="0.2">
      <c r="B213" s="215"/>
      <c r="C213" s="216"/>
      <c r="D213" s="206" t="s">
        <v>190</v>
      </c>
      <c r="E213" s="217" t="s">
        <v>1</v>
      </c>
      <c r="F213" s="218" t="s">
        <v>86</v>
      </c>
      <c r="G213" s="216"/>
      <c r="H213" s="219">
        <v>2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190</v>
      </c>
      <c r="AU213" s="225" t="s">
        <v>86</v>
      </c>
      <c r="AV213" s="14" t="s">
        <v>86</v>
      </c>
      <c r="AW213" s="14" t="s">
        <v>32</v>
      </c>
      <c r="AX213" s="14" t="s">
        <v>84</v>
      </c>
      <c r="AY213" s="225" t="s">
        <v>118</v>
      </c>
    </row>
    <row r="214" spans="1:65" s="2" customFormat="1" ht="33" customHeight="1" x14ac:dyDescent="0.2">
      <c r="A214" s="34"/>
      <c r="B214" s="35"/>
      <c r="C214" s="186" t="s">
        <v>320</v>
      </c>
      <c r="D214" s="186" t="s">
        <v>119</v>
      </c>
      <c r="E214" s="187" t="s">
        <v>321</v>
      </c>
      <c r="F214" s="188" t="s">
        <v>322</v>
      </c>
      <c r="G214" s="189" t="s">
        <v>188</v>
      </c>
      <c r="H214" s="190">
        <v>2</v>
      </c>
      <c r="I214" s="191"/>
      <c r="J214" s="192">
        <f>ROUND(I214*H214,2)</f>
        <v>0</v>
      </c>
      <c r="K214" s="188" t="s">
        <v>131</v>
      </c>
      <c r="L214" s="39"/>
      <c r="M214" s="193" t="s">
        <v>1</v>
      </c>
      <c r="N214" s="194" t="s">
        <v>41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133</v>
      </c>
      <c r="AT214" s="197" t="s">
        <v>119</v>
      </c>
      <c r="AU214" s="197" t="s">
        <v>86</v>
      </c>
      <c r="AY214" s="17" t="s">
        <v>118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84</v>
      </c>
      <c r="BK214" s="198">
        <f>ROUND(I214*H214,2)</f>
        <v>0</v>
      </c>
      <c r="BL214" s="17" t="s">
        <v>133</v>
      </c>
      <c r="BM214" s="197" t="s">
        <v>323</v>
      </c>
    </row>
    <row r="215" spans="1:65" s="14" customFormat="1" ht="11.25" x14ac:dyDescent="0.2">
      <c r="B215" s="215"/>
      <c r="C215" s="216"/>
      <c r="D215" s="206" t="s">
        <v>190</v>
      </c>
      <c r="E215" s="217" t="s">
        <v>1</v>
      </c>
      <c r="F215" s="218" t="s">
        <v>86</v>
      </c>
      <c r="G215" s="216"/>
      <c r="H215" s="219">
        <v>2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190</v>
      </c>
      <c r="AU215" s="225" t="s">
        <v>86</v>
      </c>
      <c r="AV215" s="14" t="s">
        <v>86</v>
      </c>
      <c r="AW215" s="14" t="s">
        <v>32</v>
      </c>
      <c r="AX215" s="14" t="s">
        <v>84</v>
      </c>
      <c r="AY215" s="225" t="s">
        <v>118</v>
      </c>
    </row>
    <row r="216" spans="1:65" s="2" customFormat="1" ht="24.2" customHeight="1" x14ac:dyDescent="0.2">
      <c r="A216" s="34"/>
      <c r="B216" s="35"/>
      <c r="C216" s="186" t="s">
        <v>324</v>
      </c>
      <c r="D216" s="186" t="s">
        <v>119</v>
      </c>
      <c r="E216" s="187" t="s">
        <v>325</v>
      </c>
      <c r="F216" s="188" t="s">
        <v>326</v>
      </c>
      <c r="G216" s="189" t="s">
        <v>188</v>
      </c>
      <c r="H216" s="190">
        <v>2</v>
      </c>
      <c r="I216" s="191"/>
      <c r="J216" s="192">
        <f>ROUND(I216*H216,2)</f>
        <v>0</v>
      </c>
      <c r="K216" s="188" t="s">
        <v>131</v>
      </c>
      <c r="L216" s="39"/>
      <c r="M216" s="193" t="s">
        <v>1</v>
      </c>
      <c r="N216" s="194" t="s">
        <v>41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133</v>
      </c>
      <c r="AT216" s="197" t="s">
        <v>119</v>
      </c>
      <c r="AU216" s="197" t="s">
        <v>86</v>
      </c>
      <c r="AY216" s="17" t="s">
        <v>118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84</v>
      </c>
      <c r="BK216" s="198">
        <f>ROUND(I216*H216,2)</f>
        <v>0</v>
      </c>
      <c r="BL216" s="17" t="s">
        <v>133</v>
      </c>
      <c r="BM216" s="197" t="s">
        <v>327</v>
      </c>
    </row>
    <row r="217" spans="1:65" s="14" customFormat="1" ht="11.25" x14ac:dyDescent="0.2">
      <c r="B217" s="215"/>
      <c r="C217" s="216"/>
      <c r="D217" s="206" t="s">
        <v>190</v>
      </c>
      <c r="E217" s="217" t="s">
        <v>1</v>
      </c>
      <c r="F217" s="218" t="s">
        <v>86</v>
      </c>
      <c r="G217" s="216"/>
      <c r="H217" s="219">
        <v>2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190</v>
      </c>
      <c r="AU217" s="225" t="s">
        <v>86</v>
      </c>
      <c r="AV217" s="14" t="s">
        <v>86</v>
      </c>
      <c r="AW217" s="14" t="s">
        <v>32</v>
      </c>
      <c r="AX217" s="14" t="s">
        <v>84</v>
      </c>
      <c r="AY217" s="225" t="s">
        <v>118</v>
      </c>
    </row>
    <row r="218" spans="1:65" s="2" customFormat="1" ht="24.2" customHeight="1" x14ac:dyDescent="0.2">
      <c r="A218" s="34"/>
      <c r="B218" s="35"/>
      <c r="C218" s="186" t="s">
        <v>328</v>
      </c>
      <c r="D218" s="186" t="s">
        <v>119</v>
      </c>
      <c r="E218" s="187" t="s">
        <v>329</v>
      </c>
      <c r="F218" s="188" t="s">
        <v>330</v>
      </c>
      <c r="G218" s="189" t="s">
        <v>200</v>
      </c>
      <c r="H218" s="190">
        <v>5</v>
      </c>
      <c r="I218" s="191"/>
      <c r="J218" s="192">
        <f>ROUND(I218*H218,2)</f>
        <v>0</v>
      </c>
      <c r="K218" s="188" t="s">
        <v>131</v>
      </c>
      <c r="L218" s="39"/>
      <c r="M218" s="193" t="s">
        <v>1</v>
      </c>
      <c r="N218" s="194" t="s">
        <v>41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133</v>
      </c>
      <c r="AT218" s="197" t="s">
        <v>119</v>
      </c>
      <c r="AU218" s="197" t="s">
        <v>86</v>
      </c>
      <c r="AY218" s="17" t="s">
        <v>118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84</v>
      </c>
      <c r="BK218" s="198">
        <f>ROUND(I218*H218,2)</f>
        <v>0</v>
      </c>
      <c r="BL218" s="17" t="s">
        <v>133</v>
      </c>
      <c r="BM218" s="197" t="s">
        <v>331</v>
      </c>
    </row>
    <row r="219" spans="1:65" s="13" customFormat="1" ht="11.25" x14ac:dyDescent="0.2">
      <c r="B219" s="204"/>
      <c r="C219" s="205"/>
      <c r="D219" s="206" t="s">
        <v>190</v>
      </c>
      <c r="E219" s="207" t="s">
        <v>1</v>
      </c>
      <c r="F219" s="208" t="s">
        <v>332</v>
      </c>
      <c r="G219" s="205"/>
      <c r="H219" s="207" t="s">
        <v>1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190</v>
      </c>
      <c r="AU219" s="214" t="s">
        <v>86</v>
      </c>
      <c r="AV219" s="13" t="s">
        <v>84</v>
      </c>
      <c r="AW219" s="13" t="s">
        <v>32</v>
      </c>
      <c r="AX219" s="13" t="s">
        <v>76</v>
      </c>
      <c r="AY219" s="214" t="s">
        <v>118</v>
      </c>
    </row>
    <row r="220" spans="1:65" s="14" customFormat="1" ht="11.25" x14ac:dyDescent="0.2">
      <c r="B220" s="215"/>
      <c r="C220" s="216"/>
      <c r="D220" s="206" t="s">
        <v>190</v>
      </c>
      <c r="E220" s="217" t="s">
        <v>1</v>
      </c>
      <c r="F220" s="218" t="s">
        <v>117</v>
      </c>
      <c r="G220" s="216"/>
      <c r="H220" s="219">
        <v>5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190</v>
      </c>
      <c r="AU220" s="225" t="s">
        <v>86</v>
      </c>
      <c r="AV220" s="14" t="s">
        <v>86</v>
      </c>
      <c r="AW220" s="14" t="s">
        <v>32</v>
      </c>
      <c r="AX220" s="14" t="s">
        <v>84</v>
      </c>
      <c r="AY220" s="225" t="s">
        <v>118</v>
      </c>
    </row>
    <row r="221" spans="1:65" s="2" customFormat="1" ht="24.2" customHeight="1" x14ac:dyDescent="0.2">
      <c r="A221" s="34"/>
      <c r="B221" s="35"/>
      <c r="C221" s="186" t="s">
        <v>333</v>
      </c>
      <c r="D221" s="186" t="s">
        <v>119</v>
      </c>
      <c r="E221" s="187" t="s">
        <v>334</v>
      </c>
      <c r="F221" s="188" t="s">
        <v>335</v>
      </c>
      <c r="G221" s="189" t="s">
        <v>200</v>
      </c>
      <c r="H221" s="190">
        <v>5</v>
      </c>
      <c r="I221" s="191"/>
      <c r="J221" s="192">
        <f>ROUND(I221*H221,2)</f>
        <v>0</v>
      </c>
      <c r="K221" s="188" t="s">
        <v>131</v>
      </c>
      <c r="L221" s="39"/>
      <c r="M221" s="193" t="s">
        <v>1</v>
      </c>
      <c r="N221" s="194" t="s">
        <v>41</v>
      </c>
      <c r="O221" s="71"/>
      <c r="P221" s="195">
        <f>O221*H221</f>
        <v>0</v>
      </c>
      <c r="Q221" s="195">
        <v>2.1000000000000001E-4</v>
      </c>
      <c r="R221" s="195">
        <f>Q221*H221</f>
        <v>1.0500000000000002E-3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133</v>
      </c>
      <c r="AT221" s="197" t="s">
        <v>119</v>
      </c>
      <c r="AU221" s="197" t="s">
        <v>86</v>
      </c>
      <c r="AY221" s="17" t="s">
        <v>118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84</v>
      </c>
      <c r="BK221" s="198">
        <f>ROUND(I221*H221,2)</f>
        <v>0</v>
      </c>
      <c r="BL221" s="17" t="s">
        <v>133</v>
      </c>
      <c r="BM221" s="197" t="s">
        <v>336</v>
      </c>
    </row>
    <row r="222" spans="1:65" s="14" customFormat="1" ht="11.25" x14ac:dyDescent="0.2">
      <c r="B222" s="215"/>
      <c r="C222" s="216"/>
      <c r="D222" s="206" t="s">
        <v>190</v>
      </c>
      <c r="E222" s="217" t="s">
        <v>1</v>
      </c>
      <c r="F222" s="218" t="s">
        <v>117</v>
      </c>
      <c r="G222" s="216"/>
      <c r="H222" s="219">
        <v>5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190</v>
      </c>
      <c r="AU222" s="225" t="s">
        <v>86</v>
      </c>
      <c r="AV222" s="14" t="s">
        <v>86</v>
      </c>
      <c r="AW222" s="14" t="s">
        <v>32</v>
      </c>
      <c r="AX222" s="14" t="s">
        <v>84</v>
      </c>
      <c r="AY222" s="225" t="s">
        <v>118</v>
      </c>
    </row>
    <row r="223" spans="1:65" s="2" customFormat="1" ht="24.2" customHeight="1" x14ac:dyDescent="0.2">
      <c r="A223" s="34"/>
      <c r="B223" s="35"/>
      <c r="C223" s="186" t="s">
        <v>337</v>
      </c>
      <c r="D223" s="186" t="s">
        <v>119</v>
      </c>
      <c r="E223" s="187" t="s">
        <v>338</v>
      </c>
      <c r="F223" s="188" t="s">
        <v>339</v>
      </c>
      <c r="G223" s="189" t="s">
        <v>188</v>
      </c>
      <c r="H223" s="190">
        <v>870</v>
      </c>
      <c r="I223" s="191"/>
      <c r="J223" s="192">
        <f>ROUND(I223*H223,2)</f>
        <v>0</v>
      </c>
      <c r="K223" s="188" t="s">
        <v>131</v>
      </c>
      <c r="L223" s="39"/>
      <c r="M223" s="193" t="s">
        <v>1</v>
      </c>
      <c r="N223" s="194" t="s">
        <v>41</v>
      </c>
      <c r="O223" s="71"/>
      <c r="P223" s="195">
        <f>O223*H223</f>
        <v>0</v>
      </c>
      <c r="Q223" s="195">
        <v>8.9219999999999994E-2</v>
      </c>
      <c r="R223" s="195">
        <f>Q223*H223</f>
        <v>77.621399999999994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133</v>
      </c>
      <c r="AT223" s="197" t="s">
        <v>119</v>
      </c>
      <c r="AU223" s="197" t="s">
        <v>86</v>
      </c>
      <c r="AY223" s="17" t="s">
        <v>118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84</v>
      </c>
      <c r="BK223" s="198">
        <f>ROUND(I223*H223,2)</f>
        <v>0</v>
      </c>
      <c r="BL223" s="17" t="s">
        <v>133</v>
      </c>
      <c r="BM223" s="197" t="s">
        <v>340</v>
      </c>
    </row>
    <row r="224" spans="1:65" s="13" customFormat="1" ht="22.5" x14ac:dyDescent="0.2">
      <c r="B224" s="204"/>
      <c r="C224" s="205"/>
      <c r="D224" s="206" t="s">
        <v>190</v>
      </c>
      <c r="E224" s="207" t="s">
        <v>1</v>
      </c>
      <c r="F224" s="208" t="s">
        <v>202</v>
      </c>
      <c r="G224" s="205"/>
      <c r="H224" s="207" t="s">
        <v>1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190</v>
      </c>
      <c r="AU224" s="214" t="s">
        <v>86</v>
      </c>
      <c r="AV224" s="13" t="s">
        <v>84</v>
      </c>
      <c r="AW224" s="13" t="s">
        <v>32</v>
      </c>
      <c r="AX224" s="13" t="s">
        <v>76</v>
      </c>
      <c r="AY224" s="214" t="s">
        <v>118</v>
      </c>
    </row>
    <row r="225" spans="1:65" s="13" customFormat="1" ht="11.25" x14ac:dyDescent="0.2">
      <c r="B225" s="204"/>
      <c r="C225" s="205"/>
      <c r="D225" s="206" t="s">
        <v>190</v>
      </c>
      <c r="E225" s="207" t="s">
        <v>1</v>
      </c>
      <c r="F225" s="208" t="s">
        <v>227</v>
      </c>
      <c r="G225" s="205"/>
      <c r="H225" s="207" t="s">
        <v>1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190</v>
      </c>
      <c r="AU225" s="214" t="s">
        <v>86</v>
      </c>
      <c r="AV225" s="13" t="s">
        <v>84</v>
      </c>
      <c r="AW225" s="13" t="s">
        <v>32</v>
      </c>
      <c r="AX225" s="13" t="s">
        <v>76</v>
      </c>
      <c r="AY225" s="214" t="s">
        <v>118</v>
      </c>
    </row>
    <row r="226" spans="1:65" s="14" customFormat="1" ht="11.25" x14ac:dyDescent="0.2">
      <c r="B226" s="215"/>
      <c r="C226" s="216"/>
      <c r="D226" s="206" t="s">
        <v>190</v>
      </c>
      <c r="E226" s="217" t="s">
        <v>1</v>
      </c>
      <c r="F226" s="218" t="s">
        <v>256</v>
      </c>
      <c r="G226" s="216"/>
      <c r="H226" s="219">
        <v>870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190</v>
      </c>
      <c r="AU226" s="225" t="s">
        <v>86</v>
      </c>
      <c r="AV226" s="14" t="s">
        <v>86</v>
      </c>
      <c r="AW226" s="14" t="s">
        <v>32</v>
      </c>
      <c r="AX226" s="14" t="s">
        <v>84</v>
      </c>
      <c r="AY226" s="225" t="s">
        <v>118</v>
      </c>
    </row>
    <row r="227" spans="1:65" s="2" customFormat="1" ht="21.75" customHeight="1" x14ac:dyDescent="0.2">
      <c r="A227" s="34"/>
      <c r="B227" s="35"/>
      <c r="C227" s="237" t="s">
        <v>341</v>
      </c>
      <c r="D227" s="237" t="s">
        <v>277</v>
      </c>
      <c r="E227" s="238" t="s">
        <v>342</v>
      </c>
      <c r="F227" s="239" t="s">
        <v>343</v>
      </c>
      <c r="G227" s="240" t="s">
        <v>188</v>
      </c>
      <c r="H227" s="241">
        <v>638</v>
      </c>
      <c r="I227" s="242"/>
      <c r="J227" s="243">
        <f>ROUND(I227*H227,2)</f>
        <v>0</v>
      </c>
      <c r="K227" s="239" t="s">
        <v>131</v>
      </c>
      <c r="L227" s="244"/>
      <c r="M227" s="245" t="s">
        <v>1</v>
      </c>
      <c r="N227" s="246" t="s">
        <v>41</v>
      </c>
      <c r="O227" s="71"/>
      <c r="P227" s="195">
        <f>O227*H227</f>
        <v>0</v>
      </c>
      <c r="Q227" s="195">
        <v>0.13200000000000001</v>
      </c>
      <c r="R227" s="195">
        <f>Q227*H227</f>
        <v>84.216000000000008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148</v>
      </c>
      <c r="AT227" s="197" t="s">
        <v>277</v>
      </c>
      <c r="AU227" s="197" t="s">
        <v>86</v>
      </c>
      <c r="AY227" s="17" t="s">
        <v>118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84</v>
      </c>
      <c r="BK227" s="198">
        <f>ROUND(I227*H227,2)</f>
        <v>0</v>
      </c>
      <c r="BL227" s="17" t="s">
        <v>133</v>
      </c>
      <c r="BM227" s="197" t="s">
        <v>344</v>
      </c>
    </row>
    <row r="228" spans="1:65" s="14" customFormat="1" ht="11.25" x14ac:dyDescent="0.2">
      <c r="B228" s="215"/>
      <c r="C228" s="216"/>
      <c r="D228" s="206" t="s">
        <v>190</v>
      </c>
      <c r="E228" s="217" t="s">
        <v>1</v>
      </c>
      <c r="F228" s="218" t="s">
        <v>345</v>
      </c>
      <c r="G228" s="216"/>
      <c r="H228" s="219">
        <v>638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190</v>
      </c>
      <c r="AU228" s="225" t="s">
        <v>86</v>
      </c>
      <c r="AV228" s="14" t="s">
        <v>86</v>
      </c>
      <c r="AW228" s="14" t="s">
        <v>32</v>
      </c>
      <c r="AX228" s="14" t="s">
        <v>84</v>
      </c>
      <c r="AY228" s="225" t="s">
        <v>118</v>
      </c>
    </row>
    <row r="229" spans="1:65" s="2" customFormat="1" ht="24.2" customHeight="1" x14ac:dyDescent="0.2">
      <c r="A229" s="34"/>
      <c r="B229" s="35"/>
      <c r="C229" s="237" t="s">
        <v>346</v>
      </c>
      <c r="D229" s="237" t="s">
        <v>277</v>
      </c>
      <c r="E229" s="238" t="s">
        <v>347</v>
      </c>
      <c r="F229" s="239" t="s">
        <v>348</v>
      </c>
      <c r="G229" s="240" t="s">
        <v>188</v>
      </c>
      <c r="H229" s="241">
        <v>2</v>
      </c>
      <c r="I229" s="242"/>
      <c r="J229" s="243">
        <f>ROUND(I229*H229,2)</f>
        <v>0</v>
      </c>
      <c r="K229" s="239" t="s">
        <v>131</v>
      </c>
      <c r="L229" s="244"/>
      <c r="M229" s="245" t="s">
        <v>1</v>
      </c>
      <c r="N229" s="246" t="s">
        <v>41</v>
      </c>
      <c r="O229" s="71"/>
      <c r="P229" s="195">
        <f>O229*H229</f>
        <v>0</v>
      </c>
      <c r="Q229" s="195">
        <v>0.13100000000000001</v>
      </c>
      <c r="R229" s="195">
        <f>Q229*H229</f>
        <v>0.26200000000000001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148</v>
      </c>
      <c r="AT229" s="197" t="s">
        <v>277</v>
      </c>
      <c r="AU229" s="197" t="s">
        <v>86</v>
      </c>
      <c r="AY229" s="17" t="s">
        <v>118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84</v>
      </c>
      <c r="BK229" s="198">
        <f>ROUND(I229*H229,2)</f>
        <v>0</v>
      </c>
      <c r="BL229" s="17" t="s">
        <v>133</v>
      </c>
      <c r="BM229" s="197" t="s">
        <v>349</v>
      </c>
    </row>
    <row r="230" spans="1:65" s="13" customFormat="1" ht="11.25" x14ac:dyDescent="0.2">
      <c r="B230" s="204"/>
      <c r="C230" s="205"/>
      <c r="D230" s="206" t="s">
        <v>190</v>
      </c>
      <c r="E230" s="207" t="s">
        <v>1</v>
      </c>
      <c r="F230" s="208" t="s">
        <v>350</v>
      </c>
      <c r="G230" s="205"/>
      <c r="H230" s="207" t="s">
        <v>1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190</v>
      </c>
      <c r="AU230" s="214" t="s">
        <v>86</v>
      </c>
      <c r="AV230" s="13" t="s">
        <v>84</v>
      </c>
      <c r="AW230" s="13" t="s">
        <v>32</v>
      </c>
      <c r="AX230" s="13" t="s">
        <v>76</v>
      </c>
      <c r="AY230" s="214" t="s">
        <v>118</v>
      </c>
    </row>
    <row r="231" spans="1:65" s="14" customFormat="1" ht="11.25" x14ac:dyDescent="0.2">
      <c r="B231" s="215"/>
      <c r="C231" s="216"/>
      <c r="D231" s="206" t="s">
        <v>190</v>
      </c>
      <c r="E231" s="217" t="s">
        <v>1</v>
      </c>
      <c r="F231" s="218" t="s">
        <v>86</v>
      </c>
      <c r="G231" s="216"/>
      <c r="H231" s="219">
        <v>2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190</v>
      </c>
      <c r="AU231" s="225" t="s">
        <v>86</v>
      </c>
      <c r="AV231" s="14" t="s">
        <v>86</v>
      </c>
      <c r="AW231" s="14" t="s">
        <v>32</v>
      </c>
      <c r="AX231" s="14" t="s">
        <v>84</v>
      </c>
      <c r="AY231" s="225" t="s">
        <v>118</v>
      </c>
    </row>
    <row r="232" spans="1:65" s="2" customFormat="1" ht="24.2" customHeight="1" x14ac:dyDescent="0.2">
      <c r="A232" s="34"/>
      <c r="B232" s="35"/>
      <c r="C232" s="237" t="s">
        <v>351</v>
      </c>
      <c r="D232" s="237" t="s">
        <v>277</v>
      </c>
      <c r="E232" s="238" t="s">
        <v>352</v>
      </c>
      <c r="F232" s="239" t="s">
        <v>353</v>
      </c>
      <c r="G232" s="240" t="s">
        <v>188</v>
      </c>
      <c r="H232" s="241">
        <v>230</v>
      </c>
      <c r="I232" s="242"/>
      <c r="J232" s="243">
        <f>ROUND(I232*H232,2)</f>
        <v>0</v>
      </c>
      <c r="K232" s="239" t="s">
        <v>131</v>
      </c>
      <c r="L232" s="244"/>
      <c r="M232" s="245" t="s">
        <v>1</v>
      </c>
      <c r="N232" s="246" t="s">
        <v>41</v>
      </c>
      <c r="O232" s="71"/>
      <c r="P232" s="195">
        <f>O232*H232</f>
        <v>0</v>
      </c>
      <c r="Q232" s="195">
        <v>0.128</v>
      </c>
      <c r="R232" s="195">
        <f>Q232*H232</f>
        <v>29.44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148</v>
      </c>
      <c r="AT232" s="197" t="s">
        <v>277</v>
      </c>
      <c r="AU232" s="197" t="s">
        <v>86</v>
      </c>
      <c r="AY232" s="17" t="s">
        <v>118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84</v>
      </c>
      <c r="BK232" s="198">
        <f>ROUND(I232*H232,2)</f>
        <v>0</v>
      </c>
      <c r="BL232" s="17" t="s">
        <v>133</v>
      </c>
      <c r="BM232" s="197" t="s">
        <v>354</v>
      </c>
    </row>
    <row r="233" spans="1:65" s="13" customFormat="1" ht="11.25" x14ac:dyDescent="0.2">
      <c r="B233" s="204"/>
      <c r="C233" s="205"/>
      <c r="D233" s="206" t="s">
        <v>190</v>
      </c>
      <c r="E233" s="207" t="s">
        <v>1</v>
      </c>
      <c r="F233" s="208" t="s">
        <v>355</v>
      </c>
      <c r="G233" s="205"/>
      <c r="H233" s="207" t="s">
        <v>1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190</v>
      </c>
      <c r="AU233" s="214" t="s">
        <v>86</v>
      </c>
      <c r="AV233" s="13" t="s">
        <v>84</v>
      </c>
      <c r="AW233" s="13" t="s">
        <v>32</v>
      </c>
      <c r="AX233" s="13" t="s">
        <v>76</v>
      </c>
      <c r="AY233" s="214" t="s">
        <v>118</v>
      </c>
    </row>
    <row r="234" spans="1:65" s="14" customFormat="1" ht="11.25" x14ac:dyDescent="0.2">
      <c r="B234" s="215"/>
      <c r="C234" s="216"/>
      <c r="D234" s="206" t="s">
        <v>190</v>
      </c>
      <c r="E234" s="217" t="s">
        <v>1</v>
      </c>
      <c r="F234" s="218" t="s">
        <v>356</v>
      </c>
      <c r="G234" s="216"/>
      <c r="H234" s="219">
        <v>230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190</v>
      </c>
      <c r="AU234" s="225" t="s">
        <v>86</v>
      </c>
      <c r="AV234" s="14" t="s">
        <v>86</v>
      </c>
      <c r="AW234" s="14" t="s">
        <v>32</v>
      </c>
      <c r="AX234" s="14" t="s">
        <v>84</v>
      </c>
      <c r="AY234" s="225" t="s">
        <v>118</v>
      </c>
    </row>
    <row r="235" spans="1:65" s="2" customFormat="1" ht="24.2" customHeight="1" x14ac:dyDescent="0.2">
      <c r="A235" s="34"/>
      <c r="B235" s="35"/>
      <c r="C235" s="186" t="s">
        <v>357</v>
      </c>
      <c r="D235" s="186" t="s">
        <v>119</v>
      </c>
      <c r="E235" s="187" t="s">
        <v>358</v>
      </c>
      <c r="F235" s="188" t="s">
        <v>359</v>
      </c>
      <c r="G235" s="189" t="s">
        <v>188</v>
      </c>
      <c r="H235" s="190">
        <v>870</v>
      </c>
      <c r="I235" s="191"/>
      <c r="J235" s="192">
        <f>ROUND(I235*H235,2)</f>
        <v>0</v>
      </c>
      <c r="K235" s="188" t="s">
        <v>131</v>
      </c>
      <c r="L235" s="39"/>
      <c r="M235" s="193" t="s">
        <v>1</v>
      </c>
      <c r="N235" s="194" t="s">
        <v>41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133</v>
      </c>
      <c r="AT235" s="197" t="s">
        <v>119</v>
      </c>
      <c r="AU235" s="197" t="s">
        <v>86</v>
      </c>
      <c r="AY235" s="17" t="s">
        <v>118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84</v>
      </c>
      <c r="BK235" s="198">
        <f>ROUND(I235*H235,2)</f>
        <v>0</v>
      </c>
      <c r="BL235" s="17" t="s">
        <v>133</v>
      </c>
      <c r="BM235" s="197" t="s">
        <v>360</v>
      </c>
    </row>
    <row r="236" spans="1:65" s="14" customFormat="1" ht="11.25" x14ac:dyDescent="0.2">
      <c r="B236" s="215"/>
      <c r="C236" s="216"/>
      <c r="D236" s="206" t="s">
        <v>190</v>
      </c>
      <c r="E236" s="217" t="s">
        <v>1</v>
      </c>
      <c r="F236" s="218" t="s">
        <v>256</v>
      </c>
      <c r="G236" s="216"/>
      <c r="H236" s="219">
        <v>870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190</v>
      </c>
      <c r="AU236" s="225" t="s">
        <v>86</v>
      </c>
      <c r="AV236" s="14" t="s">
        <v>86</v>
      </c>
      <c r="AW236" s="14" t="s">
        <v>32</v>
      </c>
      <c r="AX236" s="14" t="s">
        <v>84</v>
      </c>
      <c r="AY236" s="225" t="s">
        <v>118</v>
      </c>
    </row>
    <row r="237" spans="1:65" s="2" customFormat="1" ht="24.2" customHeight="1" x14ac:dyDescent="0.2">
      <c r="A237" s="34"/>
      <c r="B237" s="35"/>
      <c r="C237" s="186" t="s">
        <v>361</v>
      </c>
      <c r="D237" s="186" t="s">
        <v>119</v>
      </c>
      <c r="E237" s="187" t="s">
        <v>362</v>
      </c>
      <c r="F237" s="188" t="s">
        <v>363</v>
      </c>
      <c r="G237" s="189" t="s">
        <v>200</v>
      </c>
      <c r="H237" s="190">
        <v>80</v>
      </c>
      <c r="I237" s="191"/>
      <c r="J237" s="192">
        <f>ROUND(I237*H237,2)</f>
        <v>0</v>
      </c>
      <c r="K237" s="188" t="s">
        <v>131</v>
      </c>
      <c r="L237" s="39"/>
      <c r="M237" s="193" t="s">
        <v>1</v>
      </c>
      <c r="N237" s="194" t="s">
        <v>41</v>
      </c>
      <c r="O237" s="71"/>
      <c r="P237" s="195">
        <f>O237*H237</f>
        <v>0</v>
      </c>
      <c r="Q237" s="195">
        <v>1.0000000000000001E-5</v>
      </c>
      <c r="R237" s="195">
        <f>Q237*H237</f>
        <v>8.0000000000000004E-4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133</v>
      </c>
      <c r="AT237" s="197" t="s">
        <v>119</v>
      </c>
      <c r="AU237" s="197" t="s">
        <v>86</v>
      </c>
      <c r="AY237" s="17" t="s">
        <v>118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84</v>
      </c>
      <c r="BK237" s="198">
        <f>ROUND(I237*H237,2)</f>
        <v>0</v>
      </c>
      <c r="BL237" s="17" t="s">
        <v>133</v>
      </c>
      <c r="BM237" s="197" t="s">
        <v>364</v>
      </c>
    </row>
    <row r="238" spans="1:65" s="14" customFormat="1" ht="11.25" x14ac:dyDescent="0.2">
      <c r="B238" s="215"/>
      <c r="C238" s="216"/>
      <c r="D238" s="206" t="s">
        <v>190</v>
      </c>
      <c r="E238" s="217" t="s">
        <v>1</v>
      </c>
      <c r="F238" s="218" t="s">
        <v>365</v>
      </c>
      <c r="G238" s="216"/>
      <c r="H238" s="219">
        <v>80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190</v>
      </c>
      <c r="AU238" s="225" t="s">
        <v>86</v>
      </c>
      <c r="AV238" s="14" t="s">
        <v>86</v>
      </c>
      <c r="AW238" s="14" t="s">
        <v>32</v>
      </c>
      <c r="AX238" s="14" t="s">
        <v>84</v>
      </c>
      <c r="AY238" s="225" t="s">
        <v>118</v>
      </c>
    </row>
    <row r="239" spans="1:65" s="2" customFormat="1" ht="24.2" customHeight="1" x14ac:dyDescent="0.2">
      <c r="A239" s="34"/>
      <c r="B239" s="35"/>
      <c r="C239" s="186" t="s">
        <v>366</v>
      </c>
      <c r="D239" s="186" t="s">
        <v>119</v>
      </c>
      <c r="E239" s="187" t="s">
        <v>367</v>
      </c>
      <c r="F239" s="188" t="s">
        <v>368</v>
      </c>
      <c r="G239" s="189" t="s">
        <v>188</v>
      </c>
      <c r="H239" s="190">
        <v>57</v>
      </c>
      <c r="I239" s="191"/>
      <c r="J239" s="192">
        <f>ROUND(I239*H239,2)</f>
        <v>0</v>
      </c>
      <c r="K239" s="188" t="s">
        <v>131</v>
      </c>
      <c r="L239" s="39"/>
      <c r="M239" s="193" t="s">
        <v>1</v>
      </c>
      <c r="N239" s="194" t="s">
        <v>41</v>
      </c>
      <c r="O239" s="71"/>
      <c r="P239" s="195">
        <f>O239*H239</f>
        <v>0</v>
      </c>
      <c r="Q239" s="195">
        <v>0.19536000000000001</v>
      </c>
      <c r="R239" s="195">
        <f>Q239*H239</f>
        <v>11.13552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133</v>
      </c>
      <c r="AT239" s="197" t="s">
        <v>119</v>
      </c>
      <c r="AU239" s="197" t="s">
        <v>86</v>
      </c>
      <c r="AY239" s="17" t="s">
        <v>118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84</v>
      </c>
      <c r="BK239" s="198">
        <f>ROUND(I239*H239,2)</f>
        <v>0</v>
      </c>
      <c r="BL239" s="17" t="s">
        <v>133</v>
      </c>
      <c r="BM239" s="197" t="s">
        <v>369</v>
      </c>
    </row>
    <row r="240" spans="1:65" s="13" customFormat="1" ht="22.5" x14ac:dyDescent="0.2">
      <c r="B240" s="204"/>
      <c r="C240" s="205"/>
      <c r="D240" s="206" t="s">
        <v>190</v>
      </c>
      <c r="E240" s="207" t="s">
        <v>1</v>
      </c>
      <c r="F240" s="208" t="s">
        <v>202</v>
      </c>
      <c r="G240" s="205"/>
      <c r="H240" s="207" t="s">
        <v>1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190</v>
      </c>
      <c r="AU240" s="214" t="s">
        <v>86</v>
      </c>
      <c r="AV240" s="13" t="s">
        <v>84</v>
      </c>
      <c r="AW240" s="13" t="s">
        <v>32</v>
      </c>
      <c r="AX240" s="13" t="s">
        <v>76</v>
      </c>
      <c r="AY240" s="214" t="s">
        <v>118</v>
      </c>
    </row>
    <row r="241" spans="1:65" s="13" customFormat="1" ht="11.25" x14ac:dyDescent="0.2">
      <c r="B241" s="204"/>
      <c r="C241" s="205"/>
      <c r="D241" s="206" t="s">
        <v>190</v>
      </c>
      <c r="E241" s="207" t="s">
        <v>1</v>
      </c>
      <c r="F241" s="208" t="s">
        <v>370</v>
      </c>
      <c r="G241" s="205"/>
      <c r="H241" s="207" t="s">
        <v>1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190</v>
      </c>
      <c r="AU241" s="214" t="s">
        <v>86</v>
      </c>
      <c r="AV241" s="13" t="s">
        <v>84</v>
      </c>
      <c r="AW241" s="13" t="s">
        <v>32</v>
      </c>
      <c r="AX241" s="13" t="s">
        <v>76</v>
      </c>
      <c r="AY241" s="214" t="s">
        <v>118</v>
      </c>
    </row>
    <row r="242" spans="1:65" s="14" customFormat="1" ht="11.25" x14ac:dyDescent="0.2">
      <c r="B242" s="215"/>
      <c r="C242" s="216"/>
      <c r="D242" s="206" t="s">
        <v>190</v>
      </c>
      <c r="E242" s="217" t="s">
        <v>1</v>
      </c>
      <c r="F242" s="218" t="s">
        <v>309</v>
      </c>
      <c r="G242" s="216"/>
      <c r="H242" s="219">
        <v>57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190</v>
      </c>
      <c r="AU242" s="225" t="s">
        <v>86</v>
      </c>
      <c r="AV242" s="14" t="s">
        <v>86</v>
      </c>
      <c r="AW242" s="14" t="s">
        <v>32</v>
      </c>
      <c r="AX242" s="14" t="s">
        <v>84</v>
      </c>
      <c r="AY242" s="225" t="s">
        <v>118</v>
      </c>
    </row>
    <row r="243" spans="1:65" s="2" customFormat="1" ht="16.5" customHeight="1" x14ac:dyDescent="0.2">
      <c r="A243" s="34"/>
      <c r="B243" s="35"/>
      <c r="C243" s="237" t="s">
        <v>371</v>
      </c>
      <c r="D243" s="237" t="s">
        <v>277</v>
      </c>
      <c r="E243" s="238" t="s">
        <v>372</v>
      </c>
      <c r="F243" s="239" t="s">
        <v>373</v>
      </c>
      <c r="G243" s="240" t="s">
        <v>188</v>
      </c>
      <c r="H243" s="241">
        <v>11.4</v>
      </c>
      <c r="I243" s="242"/>
      <c r="J243" s="243">
        <f>ROUND(I243*H243,2)</f>
        <v>0</v>
      </c>
      <c r="K243" s="239" t="s">
        <v>131</v>
      </c>
      <c r="L243" s="244"/>
      <c r="M243" s="245" t="s">
        <v>1</v>
      </c>
      <c r="N243" s="246" t="s">
        <v>41</v>
      </c>
      <c r="O243" s="71"/>
      <c r="P243" s="195">
        <f>O243*H243</f>
        <v>0</v>
      </c>
      <c r="Q243" s="195">
        <v>0.222</v>
      </c>
      <c r="R243" s="195">
        <f>Q243*H243</f>
        <v>2.5308000000000002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148</v>
      </c>
      <c r="AT243" s="197" t="s">
        <v>277</v>
      </c>
      <c r="AU243" s="197" t="s">
        <v>86</v>
      </c>
      <c r="AY243" s="17" t="s">
        <v>118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84</v>
      </c>
      <c r="BK243" s="198">
        <f>ROUND(I243*H243,2)</f>
        <v>0</v>
      </c>
      <c r="BL243" s="17" t="s">
        <v>133</v>
      </c>
      <c r="BM243" s="197" t="s">
        <v>374</v>
      </c>
    </row>
    <row r="244" spans="1:65" s="13" customFormat="1" ht="11.25" x14ac:dyDescent="0.2">
      <c r="B244" s="204"/>
      <c r="C244" s="205"/>
      <c r="D244" s="206" t="s">
        <v>190</v>
      </c>
      <c r="E244" s="207" t="s">
        <v>1</v>
      </c>
      <c r="F244" s="208" t="s">
        <v>375</v>
      </c>
      <c r="G244" s="205"/>
      <c r="H244" s="207" t="s">
        <v>1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190</v>
      </c>
      <c r="AU244" s="214" t="s">
        <v>86</v>
      </c>
      <c r="AV244" s="13" t="s">
        <v>84</v>
      </c>
      <c r="AW244" s="13" t="s">
        <v>32</v>
      </c>
      <c r="AX244" s="13" t="s">
        <v>76</v>
      </c>
      <c r="AY244" s="214" t="s">
        <v>118</v>
      </c>
    </row>
    <row r="245" spans="1:65" s="14" customFormat="1" ht="11.25" x14ac:dyDescent="0.2">
      <c r="B245" s="215"/>
      <c r="C245" s="216"/>
      <c r="D245" s="206" t="s">
        <v>190</v>
      </c>
      <c r="E245" s="217" t="s">
        <v>1</v>
      </c>
      <c r="F245" s="218" t="s">
        <v>376</v>
      </c>
      <c r="G245" s="216"/>
      <c r="H245" s="219">
        <v>11.4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190</v>
      </c>
      <c r="AU245" s="225" t="s">
        <v>86</v>
      </c>
      <c r="AV245" s="14" t="s">
        <v>86</v>
      </c>
      <c r="AW245" s="14" t="s">
        <v>32</v>
      </c>
      <c r="AX245" s="14" t="s">
        <v>84</v>
      </c>
      <c r="AY245" s="225" t="s">
        <v>118</v>
      </c>
    </row>
    <row r="246" spans="1:65" s="2" customFormat="1" ht="33" customHeight="1" x14ac:dyDescent="0.2">
      <c r="A246" s="34"/>
      <c r="B246" s="35"/>
      <c r="C246" s="186" t="s">
        <v>377</v>
      </c>
      <c r="D246" s="186" t="s">
        <v>119</v>
      </c>
      <c r="E246" s="187" t="s">
        <v>378</v>
      </c>
      <c r="F246" s="188" t="s">
        <v>379</v>
      </c>
      <c r="G246" s="189" t="s">
        <v>200</v>
      </c>
      <c r="H246" s="190">
        <v>570</v>
      </c>
      <c r="I246" s="191"/>
      <c r="J246" s="192">
        <f>ROUND(I246*H246,2)</f>
        <v>0</v>
      </c>
      <c r="K246" s="188" t="s">
        <v>131</v>
      </c>
      <c r="L246" s="39"/>
      <c r="M246" s="193" t="s">
        <v>1</v>
      </c>
      <c r="N246" s="194" t="s">
        <v>41</v>
      </c>
      <c r="O246" s="71"/>
      <c r="P246" s="195">
        <f>O246*H246</f>
        <v>0</v>
      </c>
      <c r="Q246" s="195">
        <v>0.16850000000000001</v>
      </c>
      <c r="R246" s="195">
        <f>Q246*H246</f>
        <v>96.045000000000002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133</v>
      </c>
      <c r="AT246" s="197" t="s">
        <v>119</v>
      </c>
      <c r="AU246" s="197" t="s">
        <v>86</v>
      </c>
      <c r="AY246" s="17" t="s">
        <v>118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84</v>
      </c>
      <c r="BK246" s="198">
        <f>ROUND(I246*H246,2)</f>
        <v>0</v>
      </c>
      <c r="BL246" s="17" t="s">
        <v>133</v>
      </c>
      <c r="BM246" s="197" t="s">
        <v>380</v>
      </c>
    </row>
    <row r="247" spans="1:65" s="13" customFormat="1" ht="22.5" x14ac:dyDescent="0.2">
      <c r="B247" s="204"/>
      <c r="C247" s="205"/>
      <c r="D247" s="206" t="s">
        <v>190</v>
      </c>
      <c r="E247" s="207" t="s">
        <v>1</v>
      </c>
      <c r="F247" s="208" t="s">
        <v>202</v>
      </c>
      <c r="G247" s="205"/>
      <c r="H247" s="207" t="s">
        <v>1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190</v>
      </c>
      <c r="AU247" s="214" t="s">
        <v>86</v>
      </c>
      <c r="AV247" s="13" t="s">
        <v>84</v>
      </c>
      <c r="AW247" s="13" t="s">
        <v>32</v>
      </c>
      <c r="AX247" s="13" t="s">
        <v>76</v>
      </c>
      <c r="AY247" s="214" t="s">
        <v>118</v>
      </c>
    </row>
    <row r="248" spans="1:65" s="14" customFormat="1" ht="11.25" x14ac:dyDescent="0.2">
      <c r="B248" s="215"/>
      <c r="C248" s="216"/>
      <c r="D248" s="206" t="s">
        <v>190</v>
      </c>
      <c r="E248" s="217" t="s">
        <v>1</v>
      </c>
      <c r="F248" s="218" t="s">
        <v>212</v>
      </c>
      <c r="G248" s="216"/>
      <c r="H248" s="219">
        <v>570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190</v>
      </c>
      <c r="AU248" s="225" t="s">
        <v>86</v>
      </c>
      <c r="AV248" s="14" t="s">
        <v>86</v>
      </c>
      <c r="AW248" s="14" t="s">
        <v>32</v>
      </c>
      <c r="AX248" s="14" t="s">
        <v>84</v>
      </c>
      <c r="AY248" s="225" t="s">
        <v>118</v>
      </c>
    </row>
    <row r="249" spans="1:65" s="2" customFormat="1" ht="16.5" customHeight="1" x14ac:dyDescent="0.2">
      <c r="A249" s="34"/>
      <c r="B249" s="35"/>
      <c r="C249" s="237" t="s">
        <v>381</v>
      </c>
      <c r="D249" s="237" t="s">
        <v>277</v>
      </c>
      <c r="E249" s="238" t="s">
        <v>382</v>
      </c>
      <c r="F249" s="239" t="s">
        <v>383</v>
      </c>
      <c r="G249" s="240" t="s">
        <v>200</v>
      </c>
      <c r="H249" s="241">
        <v>568</v>
      </c>
      <c r="I249" s="242"/>
      <c r="J249" s="243">
        <f>ROUND(I249*H249,2)</f>
        <v>0</v>
      </c>
      <c r="K249" s="239" t="s">
        <v>131</v>
      </c>
      <c r="L249" s="244"/>
      <c r="M249" s="245" t="s">
        <v>1</v>
      </c>
      <c r="N249" s="246" t="s">
        <v>41</v>
      </c>
      <c r="O249" s="71"/>
      <c r="P249" s="195">
        <f>O249*H249</f>
        <v>0</v>
      </c>
      <c r="Q249" s="195">
        <v>0.08</v>
      </c>
      <c r="R249" s="195">
        <f>Q249*H249</f>
        <v>45.44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148</v>
      </c>
      <c r="AT249" s="197" t="s">
        <v>277</v>
      </c>
      <c r="AU249" s="197" t="s">
        <v>86</v>
      </c>
      <c r="AY249" s="17" t="s">
        <v>118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84</v>
      </c>
      <c r="BK249" s="198">
        <f>ROUND(I249*H249,2)</f>
        <v>0</v>
      </c>
      <c r="BL249" s="17" t="s">
        <v>133</v>
      </c>
      <c r="BM249" s="197" t="s">
        <v>384</v>
      </c>
    </row>
    <row r="250" spans="1:65" s="14" customFormat="1" ht="11.25" x14ac:dyDescent="0.2">
      <c r="B250" s="215"/>
      <c r="C250" s="216"/>
      <c r="D250" s="206" t="s">
        <v>190</v>
      </c>
      <c r="E250" s="217" t="s">
        <v>1</v>
      </c>
      <c r="F250" s="218" t="s">
        <v>385</v>
      </c>
      <c r="G250" s="216"/>
      <c r="H250" s="219">
        <v>568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190</v>
      </c>
      <c r="AU250" s="225" t="s">
        <v>86</v>
      </c>
      <c r="AV250" s="14" t="s">
        <v>86</v>
      </c>
      <c r="AW250" s="14" t="s">
        <v>32</v>
      </c>
      <c r="AX250" s="14" t="s">
        <v>84</v>
      </c>
      <c r="AY250" s="225" t="s">
        <v>118</v>
      </c>
    </row>
    <row r="251" spans="1:65" s="2" customFormat="1" ht="24.2" customHeight="1" x14ac:dyDescent="0.2">
      <c r="A251" s="34"/>
      <c r="B251" s="35"/>
      <c r="C251" s="237" t="s">
        <v>386</v>
      </c>
      <c r="D251" s="237" t="s">
        <v>277</v>
      </c>
      <c r="E251" s="238" t="s">
        <v>387</v>
      </c>
      <c r="F251" s="239" t="s">
        <v>388</v>
      </c>
      <c r="G251" s="240" t="s">
        <v>200</v>
      </c>
      <c r="H251" s="241">
        <v>2</v>
      </c>
      <c r="I251" s="242"/>
      <c r="J251" s="243">
        <f>ROUND(I251*H251,2)</f>
        <v>0</v>
      </c>
      <c r="K251" s="239" t="s">
        <v>131</v>
      </c>
      <c r="L251" s="244"/>
      <c r="M251" s="245" t="s">
        <v>1</v>
      </c>
      <c r="N251" s="246" t="s">
        <v>41</v>
      </c>
      <c r="O251" s="71"/>
      <c r="P251" s="195">
        <f>O251*H251</f>
        <v>0</v>
      </c>
      <c r="Q251" s="195">
        <v>6.5670000000000006E-2</v>
      </c>
      <c r="R251" s="195">
        <f>Q251*H251</f>
        <v>0.13134000000000001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148</v>
      </c>
      <c r="AT251" s="197" t="s">
        <v>277</v>
      </c>
      <c r="AU251" s="197" t="s">
        <v>86</v>
      </c>
      <c r="AY251" s="17" t="s">
        <v>118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84</v>
      </c>
      <c r="BK251" s="198">
        <f>ROUND(I251*H251,2)</f>
        <v>0</v>
      </c>
      <c r="BL251" s="17" t="s">
        <v>133</v>
      </c>
      <c r="BM251" s="197" t="s">
        <v>389</v>
      </c>
    </row>
    <row r="252" spans="1:65" s="13" customFormat="1" ht="11.25" x14ac:dyDescent="0.2">
      <c r="B252" s="204"/>
      <c r="C252" s="205"/>
      <c r="D252" s="206" t="s">
        <v>190</v>
      </c>
      <c r="E252" s="207" t="s">
        <v>1</v>
      </c>
      <c r="F252" s="208" t="s">
        <v>390</v>
      </c>
      <c r="G252" s="205"/>
      <c r="H252" s="207" t="s">
        <v>1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190</v>
      </c>
      <c r="AU252" s="214" t="s">
        <v>86</v>
      </c>
      <c r="AV252" s="13" t="s">
        <v>84</v>
      </c>
      <c r="AW252" s="13" t="s">
        <v>32</v>
      </c>
      <c r="AX252" s="13" t="s">
        <v>76</v>
      </c>
      <c r="AY252" s="214" t="s">
        <v>118</v>
      </c>
    </row>
    <row r="253" spans="1:65" s="14" customFormat="1" ht="11.25" x14ac:dyDescent="0.2">
      <c r="B253" s="215"/>
      <c r="C253" s="216"/>
      <c r="D253" s="206" t="s">
        <v>190</v>
      </c>
      <c r="E253" s="217" t="s">
        <v>1</v>
      </c>
      <c r="F253" s="218" t="s">
        <v>84</v>
      </c>
      <c r="G253" s="216"/>
      <c r="H253" s="219">
        <v>1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190</v>
      </c>
      <c r="AU253" s="225" t="s">
        <v>86</v>
      </c>
      <c r="AV253" s="14" t="s">
        <v>86</v>
      </c>
      <c r="AW253" s="14" t="s">
        <v>32</v>
      </c>
      <c r="AX253" s="14" t="s">
        <v>76</v>
      </c>
      <c r="AY253" s="225" t="s">
        <v>118</v>
      </c>
    </row>
    <row r="254" spans="1:65" s="13" customFormat="1" ht="11.25" x14ac:dyDescent="0.2">
      <c r="B254" s="204"/>
      <c r="C254" s="205"/>
      <c r="D254" s="206" t="s">
        <v>190</v>
      </c>
      <c r="E254" s="207" t="s">
        <v>1</v>
      </c>
      <c r="F254" s="208" t="s">
        <v>391</v>
      </c>
      <c r="G254" s="205"/>
      <c r="H254" s="207" t="s">
        <v>1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190</v>
      </c>
      <c r="AU254" s="214" t="s">
        <v>86</v>
      </c>
      <c r="AV254" s="13" t="s">
        <v>84</v>
      </c>
      <c r="AW254" s="13" t="s">
        <v>32</v>
      </c>
      <c r="AX254" s="13" t="s">
        <v>76</v>
      </c>
      <c r="AY254" s="214" t="s">
        <v>118</v>
      </c>
    </row>
    <row r="255" spans="1:65" s="14" customFormat="1" ht="11.25" x14ac:dyDescent="0.2">
      <c r="B255" s="215"/>
      <c r="C255" s="216"/>
      <c r="D255" s="206" t="s">
        <v>190</v>
      </c>
      <c r="E255" s="217" t="s">
        <v>1</v>
      </c>
      <c r="F255" s="218" t="s">
        <v>84</v>
      </c>
      <c r="G255" s="216"/>
      <c r="H255" s="219">
        <v>1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190</v>
      </c>
      <c r="AU255" s="225" t="s">
        <v>86</v>
      </c>
      <c r="AV255" s="14" t="s">
        <v>86</v>
      </c>
      <c r="AW255" s="14" t="s">
        <v>32</v>
      </c>
      <c r="AX255" s="14" t="s">
        <v>76</v>
      </c>
      <c r="AY255" s="225" t="s">
        <v>118</v>
      </c>
    </row>
    <row r="256" spans="1:65" s="15" customFormat="1" ht="11.25" x14ac:dyDescent="0.2">
      <c r="B256" s="226"/>
      <c r="C256" s="227"/>
      <c r="D256" s="206" t="s">
        <v>190</v>
      </c>
      <c r="E256" s="228" t="s">
        <v>1</v>
      </c>
      <c r="F256" s="229" t="s">
        <v>214</v>
      </c>
      <c r="G256" s="227"/>
      <c r="H256" s="230">
        <v>2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AT256" s="236" t="s">
        <v>190</v>
      </c>
      <c r="AU256" s="236" t="s">
        <v>86</v>
      </c>
      <c r="AV256" s="15" t="s">
        <v>133</v>
      </c>
      <c r="AW256" s="15" t="s">
        <v>32</v>
      </c>
      <c r="AX256" s="15" t="s">
        <v>84</v>
      </c>
      <c r="AY256" s="236" t="s">
        <v>118</v>
      </c>
    </row>
    <row r="257" spans="1:65" s="2" customFormat="1" ht="33" customHeight="1" x14ac:dyDescent="0.2">
      <c r="A257" s="34"/>
      <c r="B257" s="35"/>
      <c r="C257" s="186" t="s">
        <v>392</v>
      </c>
      <c r="D257" s="186" t="s">
        <v>119</v>
      </c>
      <c r="E257" s="187" t="s">
        <v>393</v>
      </c>
      <c r="F257" s="188" t="s">
        <v>394</v>
      </c>
      <c r="G257" s="189" t="s">
        <v>200</v>
      </c>
      <c r="H257" s="190">
        <v>430</v>
      </c>
      <c r="I257" s="191"/>
      <c r="J257" s="192">
        <f>ROUND(I257*H257,2)</f>
        <v>0</v>
      </c>
      <c r="K257" s="188" t="s">
        <v>131</v>
      </c>
      <c r="L257" s="39"/>
      <c r="M257" s="193" t="s">
        <v>1</v>
      </c>
      <c r="N257" s="194" t="s">
        <v>41</v>
      </c>
      <c r="O257" s="71"/>
      <c r="P257" s="195">
        <f>O257*H257</f>
        <v>0</v>
      </c>
      <c r="Q257" s="195">
        <v>0.14041999999999999</v>
      </c>
      <c r="R257" s="195">
        <f>Q257*H257</f>
        <v>60.380599999999994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133</v>
      </c>
      <c r="AT257" s="197" t="s">
        <v>119</v>
      </c>
      <c r="AU257" s="197" t="s">
        <v>86</v>
      </c>
      <c r="AY257" s="17" t="s">
        <v>118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84</v>
      </c>
      <c r="BK257" s="198">
        <f>ROUND(I257*H257,2)</f>
        <v>0</v>
      </c>
      <c r="BL257" s="17" t="s">
        <v>133</v>
      </c>
      <c r="BM257" s="197" t="s">
        <v>395</v>
      </c>
    </row>
    <row r="258" spans="1:65" s="13" customFormat="1" ht="22.5" x14ac:dyDescent="0.2">
      <c r="B258" s="204"/>
      <c r="C258" s="205"/>
      <c r="D258" s="206" t="s">
        <v>190</v>
      </c>
      <c r="E258" s="207" t="s">
        <v>1</v>
      </c>
      <c r="F258" s="208" t="s">
        <v>202</v>
      </c>
      <c r="G258" s="205"/>
      <c r="H258" s="207" t="s">
        <v>1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190</v>
      </c>
      <c r="AU258" s="214" t="s">
        <v>86</v>
      </c>
      <c r="AV258" s="13" t="s">
        <v>84</v>
      </c>
      <c r="AW258" s="13" t="s">
        <v>32</v>
      </c>
      <c r="AX258" s="13" t="s">
        <v>76</v>
      </c>
      <c r="AY258" s="214" t="s">
        <v>118</v>
      </c>
    </row>
    <row r="259" spans="1:65" s="14" customFormat="1" ht="11.25" x14ac:dyDescent="0.2">
      <c r="B259" s="215"/>
      <c r="C259" s="216"/>
      <c r="D259" s="206" t="s">
        <v>190</v>
      </c>
      <c r="E259" s="217" t="s">
        <v>1</v>
      </c>
      <c r="F259" s="218" t="s">
        <v>396</v>
      </c>
      <c r="G259" s="216"/>
      <c r="H259" s="219">
        <v>430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190</v>
      </c>
      <c r="AU259" s="225" t="s">
        <v>86</v>
      </c>
      <c r="AV259" s="14" t="s">
        <v>86</v>
      </c>
      <c r="AW259" s="14" t="s">
        <v>32</v>
      </c>
      <c r="AX259" s="14" t="s">
        <v>84</v>
      </c>
      <c r="AY259" s="225" t="s">
        <v>118</v>
      </c>
    </row>
    <row r="260" spans="1:65" s="2" customFormat="1" ht="16.5" customHeight="1" x14ac:dyDescent="0.2">
      <c r="A260" s="34"/>
      <c r="B260" s="35"/>
      <c r="C260" s="237" t="s">
        <v>397</v>
      </c>
      <c r="D260" s="237" t="s">
        <v>277</v>
      </c>
      <c r="E260" s="238" t="s">
        <v>398</v>
      </c>
      <c r="F260" s="239" t="s">
        <v>399</v>
      </c>
      <c r="G260" s="240" t="s">
        <v>200</v>
      </c>
      <c r="H260" s="241">
        <v>430</v>
      </c>
      <c r="I260" s="242"/>
      <c r="J260" s="243">
        <f>ROUND(I260*H260,2)</f>
        <v>0</v>
      </c>
      <c r="K260" s="239" t="s">
        <v>131</v>
      </c>
      <c r="L260" s="244"/>
      <c r="M260" s="245" t="s">
        <v>1</v>
      </c>
      <c r="N260" s="246" t="s">
        <v>41</v>
      </c>
      <c r="O260" s="71"/>
      <c r="P260" s="195">
        <f>O260*H260</f>
        <v>0</v>
      </c>
      <c r="Q260" s="195">
        <v>5.6120000000000003E-2</v>
      </c>
      <c r="R260" s="195">
        <f>Q260*H260</f>
        <v>24.131600000000002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148</v>
      </c>
      <c r="AT260" s="197" t="s">
        <v>277</v>
      </c>
      <c r="AU260" s="197" t="s">
        <v>86</v>
      </c>
      <c r="AY260" s="17" t="s">
        <v>118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84</v>
      </c>
      <c r="BK260" s="198">
        <f>ROUND(I260*H260,2)</f>
        <v>0</v>
      </c>
      <c r="BL260" s="17" t="s">
        <v>133</v>
      </c>
      <c r="BM260" s="197" t="s">
        <v>400</v>
      </c>
    </row>
    <row r="261" spans="1:65" s="14" customFormat="1" ht="11.25" x14ac:dyDescent="0.2">
      <c r="B261" s="215"/>
      <c r="C261" s="216"/>
      <c r="D261" s="206" t="s">
        <v>190</v>
      </c>
      <c r="E261" s="217" t="s">
        <v>1</v>
      </c>
      <c r="F261" s="218" t="s">
        <v>396</v>
      </c>
      <c r="G261" s="216"/>
      <c r="H261" s="219">
        <v>430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190</v>
      </c>
      <c r="AU261" s="225" t="s">
        <v>86</v>
      </c>
      <c r="AV261" s="14" t="s">
        <v>86</v>
      </c>
      <c r="AW261" s="14" t="s">
        <v>32</v>
      </c>
      <c r="AX261" s="14" t="s">
        <v>84</v>
      </c>
      <c r="AY261" s="225" t="s">
        <v>118</v>
      </c>
    </row>
    <row r="262" spans="1:65" s="2" customFormat="1" ht="24.2" customHeight="1" x14ac:dyDescent="0.2">
      <c r="A262" s="34"/>
      <c r="B262" s="35"/>
      <c r="C262" s="186" t="s">
        <v>401</v>
      </c>
      <c r="D262" s="186" t="s">
        <v>119</v>
      </c>
      <c r="E262" s="187" t="s">
        <v>402</v>
      </c>
      <c r="F262" s="188" t="s">
        <v>403</v>
      </c>
      <c r="G262" s="189" t="s">
        <v>200</v>
      </c>
      <c r="H262" s="190">
        <v>160</v>
      </c>
      <c r="I262" s="191"/>
      <c r="J262" s="192">
        <f>ROUND(I262*H262,2)</f>
        <v>0</v>
      </c>
      <c r="K262" s="188" t="s">
        <v>131</v>
      </c>
      <c r="L262" s="39"/>
      <c r="M262" s="193" t="s">
        <v>1</v>
      </c>
      <c r="N262" s="194" t="s">
        <v>41</v>
      </c>
      <c r="O262" s="71"/>
      <c r="P262" s="195">
        <f>O262*H262</f>
        <v>0</v>
      </c>
      <c r="Q262" s="195">
        <v>0.24127000000000001</v>
      </c>
      <c r="R262" s="195">
        <f>Q262*H262</f>
        <v>38.603200000000001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133</v>
      </c>
      <c r="AT262" s="197" t="s">
        <v>119</v>
      </c>
      <c r="AU262" s="197" t="s">
        <v>86</v>
      </c>
      <c r="AY262" s="17" t="s">
        <v>118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7" t="s">
        <v>84</v>
      </c>
      <c r="BK262" s="198">
        <f>ROUND(I262*H262,2)</f>
        <v>0</v>
      </c>
      <c r="BL262" s="17" t="s">
        <v>133</v>
      </c>
      <c r="BM262" s="197" t="s">
        <v>404</v>
      </c>
    </row>
    <row r="263" spans="1:65" s="13" customFormat="1" ht="22.5" x14ac:dyDescent="0.2">
      <c r="B263" s="204"/>
      <c r="C263" s="205"/>
      <c r="D263" s="206" t="s">
        <v>190</v>
      </c>
      <c r="E263" s="207" t="s">
        <v>1</v>
      </c>
      <c r="F263" s="208" t="s">
        <v>405</v>
      </c>
      <c r="G263" s="205"/>
      <c r="H263" s="207" t="s">
        <v>1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190</v>
      </c>
      <c r="AU263" s="214" t="s">
        <v>86</v>
      </c>
      <c r="AV263" s="13" t="s">
        <v>84</v>
      </c>
      <c r="AW263" s="13" t="s">
        <v>32</v>
      </c>
      <c r="AX263" s="13" t="s">
        <v>76</v>
      </c>
      <c r="AY263" s="214" t="s">
        <v>118</v>
      </c>
    </row>
    <row r="264" spans="1:65" s="14" customFormat="1" ht="11.25" x14ac:dyDescent="0.2">
      <c r="B264" s="215"/>
      <c r="C264" s="216"/>
      <c r="D264" s="206" t="s">
        <v>190</v>
      </c>
      <c r="E264" s="217" t="s">
        <v>1</v>
      </c>
      <c r="F264" s="218" t="s">
        <v>406</v>
      </c>
      <c r="G264" s="216"/>
      <c r="H264" s="219">
        <v>150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190</v>
      </c>
      <c r="AU264" s="225" t="s">
        <v>86</v>
      </c>
      <c r="AV264" s="14" t="s">
        <v>86</v>
      </c>
      <c r="AW264" s="14" t="s">
        <v>32</v>
      </c>
      <c r="AX264" s="14" t="s">
        <v>76</v>
      </c>
      <c r="AY264" s="225" t="s">
        <v>118</v>
      </c>
    </row>
    <row r="265" spans="1:65" s="13" customFormat="1" ht="11.25" x14ac:dyDescent="0.2">
      <c r="B265" s="204"/>
      <c r="C265" s="205"/>
      <c r="D265" s="206" t="s">
        <v>190</v>
      </c>
      <c r="E265" s="207" t="s">
        <v>1</v>
      </c>
      <c r="F265" s="208" t="s">
        <v>407</v>
      </c>
      <c r="G265" s="205"/>
      <c r="H265" s="207" t="s">
        <v>1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190</v>
      </c>
      <c r="AU265" s="214" t="s">
        <v>86</v>
      </c>
      <c r="AV265" s="13" t="s">
        <v>84</v>
      </c>
      <c r="AW265" s="13" t="s">
        <v>32</v>
      </c>
      <c r="AX265" s="13" t="s">
        <v>76</v>
      </c>
      <c r="AY265" s="214" t="s">
        <v>118</v>
      </c>
    </row>
    <row r="266" spans="1:65" s="14" customFormat="1" ht="11.25" x14ac:dyDescent="0.2">
      <c r="B266" s="215"/>
      <c r="C266" s="216"/>
      <c r="D266" s="206" t="s">
        <v>190</v>
      </c>
      <c r="E266" s="217" t="s">
        <v>1</v>
      </c>
      <c r="F266" s="218" t="s">
        <v>156</v>
      </c>
      <c r="G266" s="216"/>
      <c r="H266" s="219">
        <v>10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190</v>
      </c>
      <c r="AU266" s="225" t="s">
        <v>86</v>
      </c>
      <c r="AV266" s="14" t="s">
        <v>86</v>
      </c>
      <c r="AW266" s="14" t="s">
        <v>32</v>
      </c>
      <c r="AX266" s="14" t="s">
        <v>76</v>
      </c>
      <c r="AY266" s="225" t="s">
        <v>118</v>
      </c>
    </row>
    <row r="267" spans="1:65" s="15" customFormat="1" ht="11.25" x14ac:dyDescent="0.2">
      <c r="B267" s="226"/>
      <c r="C267" s="227"/>
      <c r="D267" s="206" t="s">
        <v>190</v>
      </c>
      <c r="E267" s="228" t="s">
        <v>1</v>
      </c>
      <c r="F267" s="229" t="s">
        <v>214</v>
      </c>
      <c r="G267" s="227"/>
      <c r="H267" s="230">
        <v>160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AT267" s="236" t="s">
        <v>190</v>
      </c>
      <c r="AU267" s="236" t="s">
        <v>86</v>
      </c>
      <c r="AV267" s="15" t="s">
        <v>133</v>
      </c>
      <c r="AW267" s="15" t="s">
        <v>32</v>
      </c>
      <c r="AX267" s="15" t="s">
        <v>84</v>
      </c>
      <c r="AY267" s="236" t="s">
        <v>118</v>
      </c>
    </row>
    <row r="268" spans="1:65" s="2" customFormat="1" ht="24.2" customHeight="1" x14ac:dyDescent="0.2">
      <c r="A268" s="34"/>
      <c r="B268" s="35"/>
      <c r="C268" s="237" t="s">
        <v>408</v>
      </c>
      <c r="D268" s="237" t="s">
        <v>277</v>
      </c>
      <c r="E268" s="238" t="s">
        <v>409</v>
      </c>
      <c r="F268" s="239" t="s">
        <v>410</v>
      </c>
      <c r="G268" s="240" t="s">
        <v>411</v>
      </c>
      <c r="H268" s="241">
        <v>1000</v>
      </c>
      <c r="I268" s="242"/>
      <c r="J268" s="243">
        <f>ROUND(I268*H268,2)</f>
        <v>0</v>
      </c>
      <c r="K268" s="239" t="s">
        <v>131</v>
      </c>
      <c r="L268" s="244"/>
      <c r="M268" s="245" t="s">
        <v>1</v>
      </c>
      <c r="N268" s="246" t="s">
        <v>41</v>
      </c>
      <c r="O268" s="71"/>
      <c r="P268" s="195">
        <f>O268*H268</f>
        <v>0</v>
      </c>
      <c r="Q268" s="195">
        <v>3.2500000000000001E-2</v>
      </c>
      <c r="R268" s="195">
        <f>Q268*H268</f>
        <v>32.5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148</v>
      </c>
      <c r="AT268" s="197" t="s">
        <v>277</v>
      </c>
      <c r="AU268" s="197" t="s">
        <v>86</v>
      </c>
      <c r="AY268" s="17" t="s">
        <v>118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84</v>
      </c>
      <c r="BK268" s="198">
        <f>ROUND(I268*H268,2)</f>
        <v>0</v>
      </c>
      <c r="BL268" s="17" t="s">
        <v>133</v>
      </c>
      <c r="BM268" s="197" t="s">
        <v>412</v>
      </c>
    </row>
    <row r="269" spans="1:65" s="14" customFormat="1" ht="11.25" x14ac:dyDescent="0.2">
      <c r="B269" s="215"/>
      <c r="C269" s="216"/>
      <c r="D269" s="206" t="s">
        <v>190</v>
      </c>
      <c r="E269" s="217" t="s">
        <v>1</v>
      </c>
      <c r="F269" s="218" t="s">
        <v>413</v>
      </c>
      <c r="G269" s="216"/>
      <c r="H269" s="219">
        <v>1000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190</v>
      </c>
      <c r="AU269" s="225" t="s">
        <v>86</v>
      </c>
      <c r="AV269" s="14" t="s">
        <v>86</v>
      </c>
      <c r="AW269" s="14" t="s">
        <v>32</v>
      </c>
      <c r="AX269" s="14" t="s">
        <v>84</v>
      </c>
      <c r="AY269" s="225" t="s">
        <v>118</v>
      </c>
    </row>
    <row r="270" spans="1:65" s="12" customFormat="1" ht="22.9" customHeight="1" x14ac:dyDescent="0.2">
      <c r="B270" s="170"/>
      <c r="C270" s="171"/>
      <c r="D270" s="172" t="s">
        <v>75</v>
      </c>
      <c r="E270" s="184" t="s">
        <v>148</v>
      </c>
      <c r="F270" s="184" t="s">
        <v>414</v>
      </c>
      <c r="G270" s="171"/>
      <c r="H270" s="171"/>
      <c r="I270" s="174"/>
      <c r="J270" s="185">
        <f>BK270</f>
        <v>0</v>
      </c>
      <c r="K270" s="171"/>
      <c r="L270" s="176"/>
      <c r="M270" s="177"/>
      <c r="N270" s="178"/>
      <c r="O270" s="178"/>
      <c r="P270" s="179">
        <f>SUM(P271:P283)</f>
        <v>0</v>
      </c>
      <c r="Q270" s="178"/>
      <c r="R270" s="179">
        <f>SUM(R271:R283)</f>
        <v>0.28582999999999997</v>
      </c>
      <c r="S270" s="178"/>
      <c r="T270" s="180">
        <f>SUM(T271:T283)</f>
        <v>0.25</v>
      </c>
      <c r="AR270" s="181" t="s">
        <v>84</v>
      </c>
      <c r="AT270" s="182" t="s">
        <v>75</v>
      </c>
      <c r="AU270" s="182" t="s">
        <v>84</v>
      </c>
      <c r="AY270" s="181" t="s">
        <v>118</v>
      </c>
      <c r="BK270" s="183">
        <f>SUM(BK271:BK283)</f>
        <v>0</v>
      </c>
    </row>
    <row r="271" spans="1:65" s="2" customFormat="1" ht="24.2" customHeight="1" x14ac:dyDescent="0.2">
      <c r="A271" s="34"/>
      <c r="B271" s="35"/>
      <c r="C271" s="186" t="s">
        <v>415</v>
      </c>
      <c r="D271" s="186" t="s">
        <v>119</v>
      </c>
      <c r="E271" s="187" t="s">
        <v>416</v>
      </c>
      <c r="F271" s="188" t="s">
        <v>417</v>
      </c>
      <c r="G271" s="189" t="s">
        <v>411</v>
      </c>
      <c r="H271" s="190">
        <v>1</v>
      </c>
      <c r="I271" s="191"/>
      <c r="J271" s="192">
        <f>ROUND(I271*H271,2)</f>
        <v>0</v>
      </c>
      <c r="K271" s="188" t="s">
        <v>131</v>
      </c>
      <c r="L271" s="39"/>
      <c r="M271" s="193" t="s">
        <v>1</v>
      </c>
      <c r="N271" s="194" t="s">
        <v>41</v>
      </c>
      <c r="O271" s="71"/>
      <c r="P271" s="195">
        <f>O271*H271</f>
        <v>0</v>
      </c>
      <c r="Q271" s="195">
        <v>0.10037</v>
      </c>
      <c r="R271" s="195">
        <f>Q271*H271</f>
        <v>0.10037</v>
      </c>
      <c r="S271" s="195">
        <v>0.1</v>
      </c>
      <c r="T271" s="196">
        <f>S271*H271</f>
        <v>0.1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133</v>
      </c>
      <c r="AT271" s="197" t="s">
        <v>119</v>
      </c>
      <c r="AU271" s="197" t="s">
        <v>86</v>
      </c>
      <c r="AY271" s="17" t="s">
        <v>118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7" t="s">
        <v>84</v>
      </c>
      <c r="BK271" s="198">
        <f>ROUND(I271*H271,2)</f>
        <v>0</v>
      </c>
      <c r="BL271" s="17" t="s">
        <v>133</v>
      </c>
      <c r="BM271" s="197" t="s">
        <v>418</v>
      </c>
    </row>
    <row r="272" spans="1:65" s="13" customFormat="1" ht="11.25" x14ac:dyDescent="0.2">
      <c r="B272" s="204"/>
      <c r="C272" s="205"/>
      <c r="D272" s="206" t="s">
        <v>190</v>
      </c>
      <c r="E272" s="207" t="s">
        <v>1</v>
      </c>
      <c r="F272" s="208" t="s">
        <v>419</v>
      </c>
      <c r="G272" s="205"/>
      <c r="H272" s="207" t="s">
        <v>1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190</v>
      </c>
      <c r="AU272" s="214" t="s">
        <v>86</v>
      </c>
      <c r="AV272" s="13" t="s">
        <v>84</v>
      </c>
      <c r="AW272" s="13" t="s">
        <v>32</v>
      </c>
      <c r="AX272" s="13" t="s">
        <v>76</v>
      </c>
      <c r="AY272" s="214" t="s">
        <v>118</v>
      </c>
    </row>
    <row r="273" spans="1:65" s="14" customFormat="1" ht="11.25" x14ac:dyDescent="0.2">
      <c r="B273" s="215"/>
      <c r="C273" s="216"/>
      <c r="D273" s="206" t="s">
        <v>190</v>
      </c>
      <c r="E273" s="217" t="s">
        <v>1</v>
      </c>
      <c r="F273" s="218" t="s">
        <v>84</v>
      </c>
      <c r="G273" s="216"/>
      <c r="H273" s="219">
        <v>1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190</v>
      </c>
      <c r="AU273" s="225" t="s">
        <v>86</v>
      </c>
      <c r="AV273" s="14" t="s">
        <v>86</v>
      </c>
      <c r="AW273" s="14" t="s">
        <v>32</v>
      </c>
      <c r="AX273" s="14" t="s">
        <v>84</v>
      </c>
      <c r="AY273" s="225" t="s">
        <v>118</v>
      </c>
    </row>
    <row r="274" spans="1:65" s="2" customFormat="1" ht="24.2" customHeight="1" x14ac:dyDescent="0.2">
      <c r="A274" s="34"/>
      <c r="B274" s="35"/>
      <c r="C274" s="237" t="s">
        <v>420</v>
      </c>
      <c r="D274" s="237" t="s">
        <v>277</v>
      </c>
      <c r="E274" s="238" t="s">
        <v>421</v>
      </c>
      <c r="F274" s="239" t="s">
        <v>422</v>
      </c>
      <c r="G274" s="240" t="s">
        <v>411</v>
      </c>
      <c r="H274" s="241">
        <v>1</v>
      </c>
      <c r="I274" s="242"/>
      <c r="J274" s="243">
        <f>ROUND(I274*H274,2)</f>
        <v>0</v>
      </c>
      <c r="K274" s="239" t="s">
        <v>131</v>
      </c>
      <c r="L274" s="244"/>
      <c r="M274" s="245" t="s">
        <v>1</v>
      </c>
      <c r="N274" s="246" t="s">
        <v>41</v>
      </c>
      <c r="O274" s="71"/>
      <c r="P274" s="195">
        <f>O274*H274</f>
        <v>0</v>
      </c>
      <c r="Q274" s="195">
        <v>1.11E-2</v>
      </c>
      <c r="R274" s="195">
        <f>Q274*H274</f>
        <v>1.11E-2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148</v>
      </c>
      <c r="AT274" s="197" t="s">
        <v>277</v>
      </c>
      <c r="AU274" s="197" t="s">
        <v>86</v>
      </c>
      <c r="AY274" s="17" t="s">
        <v>118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84</v>
      </c>
      <c r="BK274" s="198">
        <f>ROUND(I274*H274,2)</f>
        <v>0</v>
      </c>
      <c r="BL274" s="17" t="s">
        <v>133</v>
      </c>
      <c r="BM274" s="197" t="s">
        <v>423</v>
      </c>
    </row>
    <row r="275" spans="1:65" s="14" customFormat="1" ht="11.25" x14ac:dyDescent="0.2">
      <c r="B275" s="215"/>
      <c r="C275" s="216"/>
      <c r="D275" s="206" t="s">
        <v>190</v>
      </c>
      <c r="E275" s="217" t="s">
        <v>1</v>
      </c>
      <c r="F275" s="218" t="s">
        <v>84</v>
      </c>
      <c r="G275" s="216"/>
      <c r="H275" s="219">
        <v>1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190</v>
      </c>
      <c r="AU275" s="225" t="s">
        <v>86</v>
      </c>
      <c r="AV275" s="14" t="s">
        <v>86</v>
      </c>
      <c r="AW275" s="14" t="s">
        <v>32</v>
      </c>
      <c r="AX275" s="14" t="s">
        <v>84</v>
      </c>
      <c r="AY275" s="225" t="s">
        <v>118</v>
      </c>
    </row>
    <row r="276" spans="1:65" s="2" customFormat="1" ht="24.2" customHeight="1" x14ac:dyDescent="0.2">
      <c r="A276" s="34"/>
      <c r="B276" s="35"/>
      <c r="C276" s="186" t="s">
        <v>424</v>
      </c>
      <c r="D276" s="186" t="s">
        <v>119</v>
      </c>
      <c r="E276" s="187" t="s">
        <v>425</v>
      </c>
      <c r="F276" s="188" t="s">
        <v>426</v>
      </c>
      <c r="G276" s="189" t="s">
        <v>411</v>
      </c>
      <c r="H276" s="190">
        <v>1</v>
      </c>
      <c r="I276" s="191"/>
      <c r="J276" s="192">
        <f>ROUND(I276*H276,2)</f>
        <v>0</v>
      </c>
      <c r="K276" s="188" t="s">
        <v>131</v>
      </c>
      <c r="L276" s="39"/>
      <c r="M276" s="193" t="s">
        <v>1</v>
      </c>
      <c r="N276" s="194" t="s">
        <v>41</v>
      </c>
      <c r="O276" s="71"/>
      <c r="P276" s="195">
        <f>O276*H276</f>
        <v>0</v>
      </c>
      <c r="Q276" s="195">
        <v>0.15056</v>
      </c>
      <c r="R276" s="195">
        <f>Q276*H276</f>
        <v>0.15056</v>
      </c>
      <c r="S276" s="195">
        <v>0.15</v>
      </c>
      <c r="T276" s="196">
        <f>S276*H276</f>
        <v>0.15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133</v>
      </c>
      <c r="AT276" s="197" t="s">
        <v>119</v>
      </c>
      <c r="AU276" s="197" t="s">
        <v>86</v>
      </c>
      <c r="AY276" s="17" t="s">
        <v>118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84</v>
      </c>
      <c r="BK276" s="198">
        <f>ROUND(I276*H276,2)</f>
        <v>0</v>
      </c>
      <c r="BL276" s="17" t="s">
        <v>133</v>
      </c>
      <c r="BM276" s="197" t="s">
        <v>427</v>
      </c>
    </row>
    <row r="277" spans="1:65" s="13" customFormat="1" ht="11.25" x14ac:dyDescent="0.2">
      <c r="B277" s="204"/>
      <c r="C277" s="205"/>
      <c r="D277" s="206" t="s">
        <v>190</v>
      </c>
      <c r="E277" s="207" t="s">
        <v>1</v>
      </c>
      <c r="F277" s="208" t="s">
        <v>419</v>
      </c>
      <c r="G277" s="205"/>
      <c r="H277" s="207" t="s">
        <v>1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190</v>
      </c>
      <c r="AU277" s="214" t="s">
        <v>86</v>
      </c>
      <c r="AV277" s="13" t="s">
        <v>84</v>
      </c>
      <c r="AW277" s="13" t="s">
        <v>32</v>
      </c>
      <c r="AX277" s="13" t="s">
        <v>76</v>
      </c>
      <c r="AY277" s="214" t="s">
        <v>118</v>
      </c>
    </row>
    <row r="278" spans="1:65" s="14" customFormat="1" ht="11.25" x14ac:dyDescent="0.2">
      <c r="B278" s="215"/>
      <c r="C278" s="216"/>
      <c r="D278" s="206" t="s">
        <v>190</v>
      </c>
      <c r="E278" s="217" t="s">
        <v>1</v>
      </c>
      <c r="F278" s="218" t="s">
        <v>84</v>
      </c>
      <c r="G278" s="216"/>
      <c r="H278" s="219">
        <v>1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190</v>
      </c>
      <c r="AU278" s="225" t="s">
        <v>86</v>
      </c>
      <c r="AV278" s="14" t="s">
        <v>86</v>
      </c>
      <c r="AW278" s="14" t="s">
        <v>32</v>
      </c>
      <c r="AX278" s="14" t="s">
        <v>84</v>
      </c>
      <c r="AY278" s="225" t="s">
        <v>118</v>
      </c>
    </row>
    <row r="279" spans="1:65" s="2" customFormat="1" ht="24.2" customHeight="1" x14ac:dyDescent="0.2">
      <c r="A279" s="34"/>
      <c r="B279" s="35"/>
      <c r="C279" s="237" t="s">
        <v>428</v>
      </c>
      <c r="D279" s="237" t="s">
        <v>277</v>
      </c>
      <c r="E279" s="238" t="s">
        <v>429</v>
      </c>
      <c r="F279" s="239" t="s">
        <v>430</v>
      </c>
      <c r="G279" s="240" t="s">
        <v>411</v>
      </c>
      <c r="H279" s="241">
        <v>1</v>
      </c>
      <c r="I279" s="242"/>
      <c r="J279" s="243">
        <f>ROUND(I279*H279,2)</f>
        <v>0</v>
      </c>
      <c r="K279" s="239" t="s">
        <v>131</v>
      </c>
      <c r="L279" s="244"/>
      <c r="M279" s="245" t="s">
        <v>1</v>
      </c>
      <c r="N279" s="246" t="s">
        <v>41</v>
      </c>
      <c r="O279" s="71"/>
      <c r="P279" s="195">
        <f>O279*H279</f>
        <v>0</v>
      </c>
      <c r="Q279" s="195">
        <v>2.3800000000000002E-2</v>
      </c>
      <c r="R279" s="195">
        <f>Q279*H279</f>
        <v>2.3800000000000002E-2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148</v>
      </c>
      <c r="AT279" s="197" t="s">
        <v>277</v>
      </c>
      <c r="AU279" s="197" t="s">
        <v>86</v>
      </c>
      <c r="AY279" s="17" t="s">
        <v>118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84</v>
      </c>
      <c r="BK279" s="198">
        <f>ROUND(I279*H279,2)</f>
        <v>0</v>
      </c>
      <c r="BL279" s="17" t="s">
        <v>133</v>
      </c>
      <c r="BM279" s="197" t="s">
        <v>431</v>
      </c>
    </row>
    <row r="280" spans="1:65" s="14" customFormat="1" ht="11.25" x14ac:dyDescent="0.2">
      <c r="B280" s="215"/>
      <c r="C280" s="216"/>
      <c r="D280" s="206" t="s">
        <v>190</v>
      </c>
      <c r="E280" s="217" t="s">
        <v>1</v>
      </c>
      <c r="F280" s="218" t="s">
        <v>84</v>
      </c>
      <c r="G280" s="216"/>
      <c r="H280" s="219">
        <v>1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190</v>
      </c>
      <c r="AU280" s="225" t="s">
        <v>86</v>
      </c>
      <c r="AV280" s="14" t="s">
        <v>86</v>
      </c>
      <c r="AW280" s="14" t="s">
        <v>32</v>
      </c>
      <c r="AX280" s="14" t="s">
        <v>84</v>
      </c>
      <c r="AY280" s="225" t="s">
        <v>118</v>
      </c>
    </row>
    <row r="281" spans="1:65" s="2" customFormat="1" ht="16.5" customHeight="1" x14ac:dyDescent="0.2">
      <c r="A281" s="34"/>
      <c r="B281" s="35"/>
      <c r="C281" s="186" t="s">
        <v>432</v>
      </c>
      <c r="D281" s="186" t="s">
        <v>119</v>
      </c>
      <c r="E281" s="187" t="s">
        <v>149</v>
      </c>
      <c r="F281" s="188" t="s">
        <v>433</v>
      </c>
      <c r="G281" s="189" t="s">
        <v>411</v>
      </c>
      <c r="H281" s="190">
        <v>3</v>
      </c>
      <c r="I281" s="191"/>
      <c r="J281" s="192">
        <f>ROUND(I281*H281,2)</f>
        <v>0</v>
      </c>
      <c r="K281" s="188" t="s">
        <v>1</v>
      </c>
      <c r="L281" s="39"/>
      <c r="M281" s="193" t="s">
        <v>1</v>
      </c>
      <c r="N281" s="194" t="s">
        <v>41</v>
      </c>
      <c r="O281" s="71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133</v>
      </c>
      <c r="AT281" s="197" t="s">
        <v>119</v>
      </c>
      <c r="AU281" s="197" t="s">
        <v>86</v>
      </c>
      <c r="AY281" s="17" t="s">
        <v>118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84</v>
      </c>
      <c r="BK281" s="198">
        <f>ROUND(I281*H281,2)</f>
        <v>0</v>
      </c>
      <c r="BL281" s="17" t="s">
        <v>133</v>
      </c>
      <c r="BM281" s="197" t="s">
        <v>434</v>
      </c>
    </row>
    <row r="282" spans="1:65" s="13" customFormat="1" ht="11.25" x14ac:dyDescent="0.2">
      <c r="B282" s="204"/>
      <c r="C282" s="205"/>
      <c r="D282" s="206" t="s">
        <v>190</v>
      </c>
      <c r="E282" s="207" t="s">
        <v>1</v>
      </c>
      <c r="F282" s="208" t="s">
        <v>419</v>
      </c>
      <c r="G282" s="205"/>
      <c r="H282" s="207" t="s">
        <v>1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190</v>
      </c>
      <c r="AU282" s="214" t="s">
        <v>86</v>
      </c>
      <c r="AV282" s="13" t="s">
        <v>84</v>
      </c>
      <c r="AW282" s="13" t="s">
        <v>32</v>
      </c>
      <c r="AX282" s="13" t="s">
        <v>76</v>
      </c>
      <c r="AY282" s="214" t="s">
        <v>118</v>
      </c>
    </row>
    <row r="283" spans="1:65" s="14" customFormat="1" ht="11.25" x14ac:dyDescent="0.2">
      <c r="B283" s="215"/>
      <c r="C283" s="216"/>
      <c r="D283" s="206" t="s">
        <v>190</v>
      </c>
      <c r="E283" s="217" t="s">
        <v>1</v>
      </c>
      <c r="F283" s="218" t="s">
        <v>128</v>
      </c>
      <c r="G283" s="216"/>
      <c r="H283" s="219">
        <v>3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190</v>
      </c>
      <c r="AU283" s="225" t="s">
        <v>86</v>
      </c>
      <c r="AV283" s="14" t="s">
        <v>86</v>
      </c>
      <c r="AW283" s="14" t="s">
        <v>32</v>
      </c>
      <c r="AX283" s="14" t="s">
        <v>84</v>
      </c>
      <c r="AY283" s="225" t="s">
        <v>118</v>
      </c>
    </row>
    <row r="284" spans="1:65" s="12" customFormat="1" ht="22.9" customHeight="1" x14ac:dyDescent="0.2">
      <c r="B284" s="170"/>
      <c r="C284" s="171"/>
      <c r="D284" s="172" t="s">
        <v>75</v>
      </c>
      <c r="E284" s="184" t="s">
        <v>152</v>
      </c>
      <c r="F284" s="184" t="s">
        <v>435</v>
      </c>
      <c r="G284" s="171"/>
      <c r="H284" s="171"/>
      <c r="I284" s="174"/>
      <c r="J284" s="185">
        <f>BK284</f>
        <v>0</v>
      </c>
      <c r="K284" s="171"/>
      <c r="L284" s="176"/>
      <c r="M284" s="177"/>
      <c r="N284" s="178"/>
      <c r="O284" s="178"/>
      <c r="P284" s="179">
        <f>SUM(P285:P288)</f>
        <v>0</v>
      </c>
      <c r="Q284" s="178"/>
      <c r="R284" s="179">
        <f>SUM(R285:R288)</f>
        <v>1.6799999999999999E-3</v>
      </c>
      <c r="S284" s="178"/>
      <c r="T284" s="180">
        <f>SUM(T285:T288)</f>
        <v>0</v>
      </c>
      <c r="AR284" s="181" t="s">
        <v>84</v>
      </c>
      <c r="AT284" s="182" t="s">
        <v>75</v>
      </c>
      <c r="AU284" s="182" t="s">
        <v>84</v>
      </c>
      <c r="AY284" s="181" t="s">
        <v>118</v>
      </c>
      <c r="BK284" s="183">
        <f>SUM(BK285:BK288)</f>
        <v>0</v>
      </c>
    </row>
    <row r="285" spans="1:65" s="2" customFormat="1" ht="24.2" customHeight="1" x14ac:dyDescent="0.2">
      <c r="A285" s="34"/>
      <c r="B285" s="35"/>
      <c r="C285" s="186" t="s">
        <v>436</v>
      </c>
      <c r="D285" s="186" t="s">
        <v>119</v>
      </c>
      <c r="E285" s="187" t="s">
        <v>437</v>
      </c>
      <c r="F285" s="188" t="s">
        <v>438</v>
      </c>
      <c r="G285" s="189" t="s">
        <v>200</v>
      </c>
      <c r="H285" s="190">
        <v>12</v>
      </c>
      <c r="I285" s="191"/>
      <c r="J285" s="192">
        <f>ROUND(I285*H285,2)</f>
        <v>0</v>
      </c>
      <c r="K285" s="188" t="s">
        <v>131</v>
      </c>
      <c r="L285" s="39"/>
      <c r="M285" s="193" t="s">
        <v>1</v>
      </c>
      <c r="N285" s="194" t="s">
        <v>41</v>
      </c>
      <c r="O285" s="71"/>
      <c r="P285" s="195">
        <f>O285*H285</f>
        <v>0</v>
      </c>
      <c r="Q285" s="195">
        <v>1.3999999999999999E-4</v>
      </c>
      <c r="R285" s="195">
        <f>Q285*H285</f>
        <v>1.6799999999999999E-3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133</v>
      </c>
      <c r="AT285" s="197" t="s">
        <v>119</v>
      </c>
      <c r="AU285" s="197" t="s">
        <v>86</v>
      </c>
      <c r="AY285" s="17" t="s">
        <v>118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84</v>
      </c>
      <c r="BK285" s="198">
        <f>ROUND(I285*H285,2)</f>
        <v>0</v>
      </c>
      <c r="BL285" s="17" t="s">
        <v>133</v>
      </c>
      <c r="BM285" s="197" t="s">
        <v>439</v>
      </c>
    </row>
    <row r="286" spans="1:65" s="13" customFormat="1" ht="22.5" x14ac:dyDescent="0.2">
      <c r="B286" s="204"/>
      <c r="C286" s="205"/>
      <c r="D286" s="206" t="s">
        <v>190</v>
      </c>
      <c r="E286" s="207" t="s">
        <v>1</v>
      </c>
      <c r="F286" s="208" t="s">
        <v>202</v>
      </c>
      <c r="G286" s="205"/>
      <c r="H286" s="207" t="s">
        <v>1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190</v>
      </c>
      <c r="AU286" s="214" t="s">
        <v>86</v>
      </c>
      <c r="AV286" s="13" t="s">
        <v>84</v>
      </c>
      <c r="AW286" s="13" t="s">
        <v>32</v>
      </c>
      <c r="AX286" s="13" t="s">
        <v>76</v>
      </c>
      <c r="AY286" s="214" t="s">
        <v>118</v>
      </c>
    </row>
    <row r="287" spans="1:65" s="13" customFormat="1" ht="11.25" x14ac:dyDescent="0.2">
      <c r="B287" s="204"/>
      <c r="C287" s="205"/>
      <c r="D287" s="206" t="s">
        <v>190</v>
      </c>
      <c r="E287" s="207" t="s">
        <v>1</v>
      </c>
      <c r="F287" s="208" t="s">
        <v>440</v>
      </c>
      <c r="G287" s="205"/>
      <c r="H287" s="207" t="s">
        <v>1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190</v>
      </c>
      <c r="AU287" s="214" t="s">
        <v>86</v>
      </c>
      <c r="AV287" s="13" t="s">
        <v>84</v>
      </c>
      <c r="AW287" s="13" t="s">
        <v>32</v>
      </c>
      <c r="AX287" s="13" t="s">
        <v>76</v>
      </c>
      <c r="AY287" s="214" t="s">
        <v>118</v>
      </c>
    </row>
    <row r="288" spans="1:65" s="14" customFormat="1" ht="11.25" x14ac:dyDescent="0.2">
      <c r="B288" s="215"/>
      <c r="C288" s="216"/>
      <c r="D288" s="206" t="s">
        <v>190</v>
      </c>
      <c r="E288" s="217" t="s">
        <v>1</v>
      </c>
      <c r="F288" s="218" t="s">
        <v>8</v>
      </c>
      <c r="G288" s="216"/>
      <c r="H288" s="219">
        <v>12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190</v>
      </c>
      <c r="AU288" s="225" t="s">
        <v>86</v>
      </c>
      <c r="AV288" s="14" t="s">
        <v>86</v>
      </c>
      <c r="AW288" s="14" t="s">
        <v>32</v>
      </c>
      <c r="AX288" s="14" t="s">
        <v>84</v>
      </c>
      <c r="AY288" s="225" t="s">
        <v>118</v>
      </c>
    </row>
    <row r="289" spans="1:65" s="12" customFormat="1" ht="22.9" customHeight="1" x14ac:dyDescent="0.2">
      <c r="B289" s="170"/>
      <c r="C289" s="171"/>
      <c r="D289" s="172" t="s">
        <v>75</v>
      </c>
      <c r="E289" s="184" t="s">
        <v>441</v>
      </c>
      <c r="F289" s="184" t="s">
        <v>442</v>
      </c>
      <c r="G289" s="171"/>
      <c r="H289" s="171"/>
      <c r="I289" s="174"/>
      <c r="J289" s="185">
        <f>BK289</f>
        <v>0</v>
      </c>
      <c r="K289" s="171"/>
      <c r="L289" s="176"/>
      <c r="M289" s="177"/>
      <c r="N289" s="178"/>
      <c r="O289" s="178"/>
      <c r="P289" s="179">
        <f>SUM(P290:P307)</f>
        <v>0</v>
      </c>
      <c r="Q289" s="178"/>
      <c r="R289" s="179">
        <f>SUM(R290:R307)</f>
        <v>0</v>
      </c>
      <c r="S289" s="178"/>
      <c r="T289" s="180">
        <f>SUM(T290:T307)</f>
        <v>0</v>
      </c>
      <c r="AR289" s="181" t="s">
        <v>84</v>
      </c>
      <c r="AT289" s="182" t="s">
        <v>75</v>
      </c>
      <c r="AU289" s="182" t="s">
        <v>84</v>
      </c>
      <c r="AY289" s="181" t="s">
        <v>118</v>
      </c>
      <c r="BK289" s="183">
        <f>SUM(BK290:BK307)</f>
        <v>0</v>
      </c>
    </row>
    <row r="290" spans="1:65" s="2" customFormat="1" ht="16.5" customHeight="1" x14ac:dyDescent="0.2">
      <c r="A290" s="34"/>
      <c r="B290" s="35"/>
      <c r="C290" s="186" t="s">
        <v>443</v>
      </c>
      <c r="D290" s="186" t="s">
        <v>119</v>
      </c>
      <c r="E290" s="187" t="s">
        <v>444</v>
      </c>
      <c r="F290" s="188" t="s">
        <v>445</v>
      </c>
      <c r="G290" s="189" t="s">
        <v>250</v>
      </c>
      <c r="H290" s="190">
        <v>24</v>
      </c>
      <c r="I290" s="191"/>
      <c r="J290" s="192">
        <f>ROUND(I290*H290,2)</f>
        <v>0</v>
      </c>
      <c r="K290" s="188" t="s">
        <v>131</v>
      </c>
      <c r="L290" s="39"/>
      <c r="M290" s="193" t="s">
        <v>1</v>
      </c>
      <c r="N290" s="194" t="s">
        <v>41</v>
      </c>
      <c r="O290" s="71"/>
      <c r="P290" s="195">
        <f>O290*H290</f>
        <v>0</v>
      </c>
      <c r="Q290" s="195">
        <v>0</v>
      </c>
      <c r="R290" s="195">
        <f>Q290*H290</f>
        <v>0</v>
      </c>
      <c r="S290" s="195">
        <v>0</v>
      </c>
      <c r="T290" s="19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133</v>
      </c>
      <c r="AT290" s="197" t="s">
        <v>119</v>
      </c>
      <c r="AU290" s="197" t="s">
        <v>86</v>
      </c>
      <c r="AY290" s="17" t="s">
        <v>118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84</v>
      </c>
      <c r="BK290" s="198">
        <f>ROUND(I290*H290,2)</f>
        <v>0</v>
      </c>
      <c r="BL290" s="17" t="s">
        <v>133</v>
      </c>
      <c r="BM290" s="197" t="s">
        <v>446</v>
      </c>
    </row>
    <row r="291" spans="1:65" s="13" customFormat="1" ht="11.25" x14ac:dyDescent="0.2">
      <c r="B291" s="204"/>
      <c r="C291" s="205"/>
      <c r="D291" s="206" t="s">
        <v>190</v>
      </c>
      <c r="E291" s="207" t="s">
        <v>1</v>
      </c>
      <c r="F291" s="208" t="s">
        <v>447</v>
      </c>
      <c r="G291" s="205"/>
      <c r="H291" s="207" t="s">
        <v>1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190</v>
      </c>
      <c r="AU291" s="214" t="s">
        <v>86</v>
      </c>
      <c r="AV291" s="13" t="s">
        <v>84</v>
      </c>
      <c r="AW291" s="13" t="s">
        <v>32</v>
      </c>
      <c r="AX291" s="13" t="s">
        <v>76</v>
      </c>
      <c r="AY291" s="214" t="s">
        <v>118</v>
      </c>
    </row>
    <row r="292" spans="1:65" s="13" customFormat="1" ht="11.25" x14ac:dyDescent="0.2">
      <c r="B292" s="204"/>
      <c r="C292" s="205"/>
      <c r="D292" s="206" t="s">
        <v>190</v>
      </c>
      <c r="E292" s="207" t="s">
        <v>1</v>
      </c>
      <c r="F292" s="208" t="s">
        <v>448</v>
      </c>
      <c r="G292" s="205"/>
      <c r="H292" s="207" t="s">
        <v>1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190</v>
      </c>
      <c r="AU292" s="214" t="s">
        <v>86</v>
      </c>
      <c r="AV292" s="13" t="s">
        <v>84</v>
      </c>
      <c r="AW292" s="13" t="s">
        <v>32</v>
      </c>
      <c r="AX292" s="13" t="s">
        <v>76</v>
      </c>
      <c r="AY292" s="214" t="s">
        <v>118</v>
      </c>
    </row>
    <row r="293" spans="1:65" s="14" customFormat="1" ht="11.25" x14ac:dyDescent="0.2">
      <c r="B293" s="215"/>
      <c r="C293" s="216"/>
      <c r="D293" s="206" t="s">
        <v>190</v>
      </c>
      <c r="E293" s="217" t="s">
        <v>1</v>
      </c>
      <c r="F293" s="218" t="s">
        <v>8</v>
      </c>
      <c r="G293" s="216"/>
      <c r="H293" s="219">
        <v>12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190</v>
      </c>
      <c r="AU293" s="225" t="s">
        <v>86</v>
      </c>
      <c r="AV293" s="14" t="s">
        <v>86</v>
      </c>
      <c r="AW293" s="14" t="s">
        <v>32</v>
      </c>
      <c r="AX293" s="14" t="s">
        <v>76</v>
      </c>
      <c r="AY293" s="225" t="s">
        <v>118</v>
      </c>
    </row>
    <row r="294" spans="1:65" s="13" customFormat="1" ht="11.25" x14ac:dyDescent="0.2">
      <c r="B294" s="204"/>
      <c r="C294" s="205"/>
      <c r="D294" s="206" t="s">
        <v>190</v>
      </c>
      <c r="E294" s="207" t="s">
        <v>1</v>
      </c>
      <c r="F294" s="208" t="s">
        <v>449</v>
      </c>
      <c r="G294" s="205"/>
      <c r="H294" s="207" t="s">
        <v>1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190</v>
      </c>
      <c r="AU294" s="214" t="s">
        <v>86</v>
      </c>
      <c r="AV294" s="13" t="s">
        <v>84</v>
      </c>
      <c r="AW294" s="13" t="s">
        <v>32</v>
      </c>
      <c r="AX294" s="13" t="s">
        <v>76</v>
      </c>
      <c r="AY294" s="214" t="s">
        <v>118</v>
      </c>
    </row>
    <row r="295" spans="1:65" s="14" customFormat="1" ht="11.25" x14ac:dyDescent="0.2">
      <c r="B295" s="215"/>
      <c r="C295" s="216"/>
      <c r="D295" s="206" t="s">
        <v>190</v>
      </c>
      <c r="E295" s="217" t="s">
        <v>1</v>
      </c>
      <c r="F295" s="218" t="s">
        <v>8</v>
      </c>
      <c r="G295" s="216"/>
      <c r="H295" s="219">
        <v>12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190</v>
      </c>
      <c r="AU295" s="225" t="s">
        <v>86</v>
      </c>
      <c r="AV295" s="14" t="s">
        <v>86</v>
      </c>
      <c r="AW295" s="14" t="s">
        <v>32</v>
      </c>
      <c r="AX295" s="14" t="s">
        <v>76</v>
      </c>
      <c r="AY295" s="225" t="s">
        <v>118</v>
      </c>
    </row>
    <row r="296" spans="1:65" s="15" customFormat="1" ht="11.25" x14ac:dyDescent="0.2">
      <c r="B296" s="226"/>
      <c r="C296" s="227"/>
      <c r="D296" s="206" t="s">
        <v>190</v>
      </c>
      <c r="E296" s="228" t="s">
        <v>1</v>
      </c>
      <c r="F296" s="229" t="s">
        <v>214</v>
      </c>
      <c r="G296" s="227"/>
      <c r="H296" s="230">
        <v>24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190</v>
      </c>
      <c r="AU296" s="236" t="s">
        <v>86</v>
      </c>
      <c r="AV296" s="15" t="s">
        <v>133</v>
      </c>
      <c r="AW296" s="15" t="s">
        <v>32</v>
      </c>
      <c r="AX296" s="15" t="s">
        <v>84</v>
      </c>
      <c r="AY296" s="236" t="s">
        <v>118</v>
      </c>
    </row>
    <row r="297" spans="1:65" s="2" customFormat="1" ht="24.2" customHeight="1" x14ac:dyDescent="0.2">
      <c r="A297" s="34"/>
      <c r="B297" s="35"/>
      <c r="C297" s="186" t="s">
        <v>450</v>
      </c>
      <c r="D297" s="186" t="s">
        <v>119</v>
      </c>
      <c r="E297" s="187" t="s">
        <v>451</v>
      </c>
      <c r="F297" s="188" t="s">
        <v>452</v>
      </c>
      <c r="G297" s="189" t="s">
        <v>250</v>
      </c>
      <c r="H297" s="190">
        <v>12</v>
      </c>
      <c r="I297" s="191"/>
      <c r="J297" s="192">
        <f>ROUND(I297*H297,2)</f>
        <v>0</v>
      </c>
      <c r="K297" s="188" t="s">
        <v>131</v>
      </c>
      <c r="L297" s="39"/>
      <c r="M297" s="193" t="s">
        <v>1</v>
      </c>
      <c r="N297" s="194" t="s">
        <v>41</v>
      </c>
      <c r="O297" s="71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133</v>
      </c>
      <c r="AT297" s="197" t="s">
        <v>119</v>
      </c>
      <c r="AU297" s="197" t="s">
        <v>86</v>
      </c>
      <c r="AY297" s="17" t="s">
        <v>118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84</v>
      </c>
      <c r="BK297" s="198">
        <f>ROUND(I297*H297,2)</f>
        <v>0</v>
      </c>
      <c r="BL297" s="17" t="s">
        <v>133</v>
      </c>
      <c r="BM297" s="197" t="s">
        <v>453</v>
      </c>
    </row>
    <row r="298" spans="1:65" s="13" customFormat="1" ht="11.25" x14ac:dyDescent="0.2">
      <c r="B298" s="204"/>
      <c r="C298" s="205"/>
      <c r="D298" s="206" t="s">
        <v>190</v>
      </c>
      <c r="E298" s="207" t="s">
        <v>1</v>
      </c>
      <c r="F298" s="208" t="s">
        <v>454</v>
      </c>
      <c r="G298" s="205"/>
      <c r="H298" s="207" t="s">
        <v>1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190</v>
      </c>
      <c r="AU298" s="214" t="s">
        <v>86</v>
      </c>
      <c r="AV298" s="13" t="s">
        <v>84</v>
      </c>
      <c r="AW298" s="13" t="s">
        <v>32</v>
      </c>
      <c r="AX298" s="13" t="s">
        <v>76</v>
      </c>
      <c r="AY298" s="214" t="s">
        <v>118</v>
      </c>
    </row>
    <row r="299" spans="1:65" s="14" customFormat="1" ht="11.25" x14ac:dyDescent="0.2">
      <c r="B299" s="215"/>
      <c r="C299" s="216"/>
      <c r="D299" s="206" t="s">
        <v>190</v>
      </c>
      <c r="E299" s="217" t="s">
        <v>1</v>
      </c>
      <c r="F299" s="218" t="s">
        <v>8</v>
      </c>
      <c r="G299" s="216"/>
      <c r="H299" s="219">
        <v>12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190</v>
      </c>
      <c r="AU299" s="225" t="s">
        <v>86</v>
      </c>
      <c r="AV299" s="14" t="s">
        <v>86</v>
      </c>
      <c r="AW299" s="14" t="s">
        <v>32</v>
      </c>
      <c r="AX299" s="14" t="s">
        <v>84</v>
      </c>
      <c r="AY299" s="225" t="s">
        <v>118</v>
      </c>
    </row>
    <row r="300" spans="1:65" s="2" customFormat="1" ht="21.75" customHeight="1" x14ac:dyDescent="0.2">
      <c r="A300" s="34"/>
      <c r="B300" s="35"/>
      <c r="C300" s="186" t="s">
        <v>455</v>
      </c>
      <c r="D300" s="186" t="s">
        <v>119</v>
      </c>
      <c r="E300" s="187" t="s">
        <v>456</v>
      </c>
      <c r="F300" s="188" t="s">
        <v>457</v>
      </c>
      <c r="G300" s="189" t="s">
        <v>250</v>
      </c>
      <c r="H300" s="190">
        <v>172</v>
      </c>
      <c r="I300" s="191"/>
      <c r="J300" s="192">
        <f>ROUND(I300*H300,2)</f>
        <v>0</v>
      </c>
      <c r="K300" s="188" t="s">
        <v>131</v>
      </c>
      <c r="L300" s="39"/>
      <c r="M300" s="193" t="s">
        <v>1</v>
      </c>
      <c r="N300" s="194" t="s">
        <v>41</v>
      </c>
      <c r="O300" s="71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133</v>
      </c>
      <c r="AT300" s="197" t="s">
        <v>119</v>
      </c>
      <c r="AU300" s="197" t="s">
        <v>86</v>
      </c>
      <c r="AY300" s="17" t="s">
        <v>118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84</v>
      </c>
      <c r="BK300" s="198">
        <f>ROUND(I300*H300,2)</f>
        <v>0</v>
      </c>
      <c r="BL300" s="17" t="s">
        <v>133</v>
      </c>
      <c r="BM300" s="197" t="s">
        <v>458</v>
      </c>
    </row>
    <row r="301" spans="1:65" s="14" customFormat="1" ht="11.25" x14ac:dyDescent="0.2">
      <c r="B301" s="215"/>
      <c r="C301" s="216"/>
      <c r="D301" s="206" t="s">
        <v>190</v>
      </c>
      <c r="E301" s="217" t="s">
        <v>1</v>
      </c>
      <c r="F301" s="218" t="s">
        <v>459</v>
      </c>
      <c r="G301" s="216"/>
      <c r="H301" s="219">
        <v>172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190</v>
      </c>
      <c r="AU301" s="225" t="s">
        <v>86</v>
      </c>
      <c r="AV301" s="14" t="s">
        <v>86</v>
      </c>
      <c r="AW301" s="14" t="s">
        <v>32</v>
      </c>
      <c r="AX301" s="14" t="s">
        <v>84</v>
      </c>
      <c r="AY301" s="225" t="s">
        <v>118</v>
      </c>
    </row>
    <row r="302" spans="1:65" s="2" customFormat="1" ht="24.2" customHeight="1" x14ac:dyDescent="0.2">
      <c r="A302" s="34"/>
      <c r="B302" s="35"/>
      <c r="C302" s="186" t="s">
        <v>460</v>
      </c>
      <c r="D302" s="186" t="s">
        <v>119</v>
      </c>
      <c r="E302" s="187" t="s">
        <v>461</v>
      </c>
      <c r="F302" s="188" t="s">
        <v>462</v>
      </c>
      <c r="G302" s="189" t="s">
        <v>250</v>
      </c>
      <c r="H302" s="190">
        <v>3268</v>
      </c>
      <c r="I302" s="191"/>
      <c r="J302" s="192">
        <f>ROUND(I302*H302,2)</f>
        <v>0</v>
      </c>
      <c r="K302" s="188" t="s">
        <v>131</v>
      </c>
      <c r="L302" s="39"/>
      <c r="M302" s="193" t="s">
        <v>1</v>
      </c>
      <c r="N302" s="194" t="s">
        <v>41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133</v>
      </c>
      <c r="AT302" s="197" t="s">
        <v>119</v>
      </c>
      <c r="AU302" s="197" t="s">
        <v>86</v>
      </c>
      <c r="AY302" s="17" t="s">
        <v>118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84</v>
      </c>
      <c r="BK302" s="198">
        <f>ROUND(I302*H302,2)</f>
        <v>0</v>
      </c>
      <c r="BL302" s="17" t="s">
        <v>133</v>
      </c>
      <c r="BM302" s="197" t="s">
        <v>463</v>
      </c>
    </row>
    <row r="303" spans="1:65" s="14" customFormat="1" ht="11.25" x14ac:dyDescent="0.2">
      <c r="B303" s="215"/>
      <c r="C303" s="216"/>
      <c r="D303" s="206" t="s">
        <v>190</v>
      </c>
      <c r="E303" s="217" t="s">
        <v>1</v>
      </c>
      <c r="F303" s="218" t="s">
        <v>464</v>
      </c>
      <c r="G303" s="216"/>
      <c r="H303" s="219">
        <v>3268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190</v>
      </c>
      <c r="AU303" s="225" t="s">
        <v>86</v>
      </c>
      <c r="AV303" s="14" t="s">
        <v>86</v>
      </c>
      <c r="AW303" s="14" t="s">
        <v>32</v>
      </c>
      <c r="AX303" s="14" t="s">
        <v>84</v>
      </c>
      <c r="AY303" s="225" t="s">
        <v>118</v>
      </c>
    </row>
    <row r="304" spans="1:65" s="2" customFormat="1" ht="37.9" customHeight="1" x14ac:dyDescent="0.2">
      <c r="A304" s="34"/>
      <c r="B304" s="35"/>
      <c r="C304" s="186" t="s">
        <v>465</v>
      </c>
      <c r="D304" s="186" t="s">
        <v>119</v>
      </c>
      <c r="E304" s="187" t="s">
        <v>466</v>
      </c>
      <c r="F304" s="188" t="s">
        <v>467</v>
      </c>
      <c r="G304" s="189" t="s">
        <v>250</v>
      </c>
      <c r="H304" s="190">
        <v>170</v>
      </c>
      <c r="I304" s="191"/>
      <c r="J304" s="192">
        <f>ROUND(I304*H304,2)</f>
        <v>0</v>
      </c>
      <c r="K304" s="188" t="s">
        <v>131</v>
      </c>
      <c r="L304" s="39"/>
      <c r="M304" s="193" t="s">
        <v>1</v>
      </c>
      <c r="N304" s="194" t="s">
        <v>41</v>
      </c>
      <c r="O304" s="71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133</v>
      </c>
      <c r="AT304" s="197" t="s">
        <v>119</v>
      </c>
      <c r="AU304" s="197" t="s">
        <v>86</v>
      </c>
      <c r="AY304" s="17" t="s">
        <v>118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84</v>
      </c>
      <c r="BK304" s="198">
        <f>ROUND(I304*H304,2)</f>
        <v>0</v>
      </c>
      <c r="BL304" s="17" t="s">
        <v>133</v>
      </c>
      <c r="BM304" s="197" t="s">
        <v>468</v>
      </c>
    </row>
    <row r="305" spans="1:65" s="14" customFormat="1" ht="11.25" x14ac:dyDescent="0.2">
      <c r="B305" s="215"/>
      <c r="C305" s="216"/>
      <c r="D305" s="206" t="s">
        <v>190</v>
      </c>
      <c r="E305" s="217" t="s">
        <v>1</v>
      </c>
      <c r="F305" s="218" t="s">
        <v>469</v>
      </c>
      <c r="G305" s="216"/>
      <c r="H305" s="219">
        <v>170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190</v>
      </c>
      <c r="AU305" s="225" t="s">
        <v>86</v>
      </c>
      <c r="AV305" s="14" t="s">
        <v>86</v>
      </c>
      <c r="AW305" s="14" t="s">
        <v>32</v>
      </c>
      <c r="AX305" s="14" t="s">
        <v>84</v>
      </c>
      <c r="AY305" s="225" t="s">
        <v>118</v>
      </c>
    </row>
    <row r="306" spans="1:65" s="2" customFormat="1" ht="44.25" customHeight="1" x14ac:dyDescent="0.2">
      <c r="A306" s="34"/>
      <c r="B306" s="35"/>
      <c r="C306" s="186" t="s">
        <v>470</v>
      </c>
      <c r="D306" s="186" t="s">
        <v>119</v>
      </c>
      <c r="E306" s="187" t="s">
        <v>471</v>
      </c>
      <c r="F306" s="188" t="s">
        <v>472</v>
      </c>
      <c r="G306" s="189" t="s">
        <v>250</v>
      </c>
      <c r="H306" s="190">
        <v>2</v>
      </c>
      <c r="I306" s="191"/>
      <c r="J306" s="192">
        <f>ROUND(I306*H306,2)</f>
        <v>0</v>
      </c>
      <c r="K306" s="188" t="s">
        <v>131</v>
      </c>
      <c r="L306" s="39"/>
      <c r="M306" s="193" t="s">
        <v>1</v>
      </c>
      <c r="N306" s="194" t="s">
        <v>41</v>
      </c>
      <c r="O306" s="71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133</v>
      </c>
      <c r="AT306" s="197" t="s">
        <v>119</v>
      </c>
      <c r="AU306" s="197" t="s">
        <v>86</v>
      </c>
      <c r="AY306" s="17" t="s">
        <v>118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7" t="s">
        <v>84</v>
      </c>
      <c r="BK306" s="198">
        <f>ROUND(I306*H306,2)</f>
        <v>0</v>
      </c>
      <c r="BL306" s="17" t="s">
        <v>133</v>
      </c>
      <c r="BM306" s="197" t="s">
        <v>473</v>
      </c>
    </row>
    <row r="307" spans="1:65" s="14" customFormat="1" ht="11.25" x14ac:dyDescent="0.2">
      <c r="B307" s="215"/>
      <c r="C307" s="216"/>
      <c r="D307" s="206" t="s">
        <v>190</v>
      </c>
      <c r="E307" s="217" t="s">
        <v>1</v>
      </c>
      <c r="F307" s="218" t="s">
        <v>86</v>
      </c>
      <c r="G307" s="216"/>
      <c r="H307" s="219">
        <v>2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190</v>
      </c>
      <c r="AU307" s="225" t="s">
        <v>86</v>
      </c>
      <c r="AV307" s="14" t="s">
        <v>86</v>
      </c>
      <c r="AW307" s="14" t="s">
        <v>32</v>
      </c>
      <c r="AX307" s="14" t="s">
        <v>84</v>
      </c>
      <c r="AY307" s="225" t="s">
        <v>118</v>
      </c>
    </row>
    <row r="308" spans="1:65" s="12" customFormat="1" ht="22.9" customHeight="1" x14ac:dyDescent="0.2">
      <c r="B308" s="170"/>
      <c r="C308" s="171"/>
      <c r="D308" s="172" t="s">
        <v>75</v>
      </c>
      <c r="E308" s="184" t="s">
        <v>474</v>
      </c>
      <c r="F308" s="184" t="s">
        <v>475</v>
      </c>
      <c r="G308" s="171"/>
      <c r="H308" s="171"/>
      <c r="I308" s="174"/>
      <c r="J308" s="185">
        <f>BK308</f>
        <v>0</v>
      </c>
      <c r="K308" s="171"/>
      <c r="L308" s="176"/>
      <c r="M308" s="177"/>
      <c r="N308" s="178"/>
      <c r="O308" s="178"/>
      <c r="P308" s="179">
        <f>P309</f>
        <v>0</v>
      </c>
      <c r="Q308" s="178"/>
      <c r="R308" s="179">
        <f>R309</f>
        <v>0</v>
      </c>
      <c r="S308" s="178"/>
      <c r="T308" s="180">
        <f>T309</f>
        <v>0</v>
      </c>
      <c r="AR308" s="181" t="s">
        <v>84</v>
      </c>
      <c r="AT308" s="182" t="s">
        <v>75</v>
      </c>
      <c r="AU308" s="182" t="s">
        <v>84</v>
      </c>
      <c r="AY308" s="181" t="s">
        <v>118</v>
      </c>
      <c r="BK308" s="183">
        <f>BK309</f>
        <v>0</v>
      </c>
    </row>
    <row r="309" spans="1:65" s="2" customFormat="1" ht="24.2" customHeight="1" x14ac:dyDescent="0.2">
      <c r="A309" s="34"/>
      <c r="B309" s="35"/>
      <c r="C309" s="186" t="s">
        <v>476</v>
      </c>
      <c r="D309" s="186" t="s">
        <v>119</v>
      </c>
      <c r="E309" s="187" t="s">
        <v>477</v>
      </c>
      <c r="F309" s="188" t="s">
        <v>478</v>
      </c>
      <c r="G309" s="189" t="s">
        <v>250</v>
      </c>
      <c r="H309" s="190">
        <v>502.74599999999998</v>
      </c>
      <c r="I309" s="191"/>
      <c r="J309" s="192">
        <f>ROUND(I309*H309,2)</f>
        <v>0</v>
      </c>
      <c r="K309" s="188" t="s">
        <v>131</v>
      </c>
      <c r="L309" s="39"/>
      <c r="M309" s="199" t="s">
        <v>1</v>
      </c>
      <c r="N309" s="200" t="s">
        <v>41</v>
      </c>
      <c r="O309" s="201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133</v>
      </c>
      <c r="AT309" s="197" t="s">
        <v>119</v>
      </c>
      <c r="AU309" s="197" t="s">
        <v>86</v>
      </c>
      <c r="AY309" s="17" t="s">
        <v>118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84</v>
      </c>
      <c r="BK309" s="198">
        <f>ROUND(I309*H309,2)</f>
        <v>0</v>
      </c>
      <c r="BL309" s="17" t="s">
        <v>133</v>
      </c>
      <c r="BM309" s="197" t="s">
        <v>479</v>
      </c>
    </row>
    <row r="310" spans="1:65" s="2" customFormat="1" ht="6.95" customHeight="1" x14ac:dyDescent="0.2">
      <c r="A310" s="34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39"/>
      <c r="M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</row>
  </sheetData>
  <sheetProtection algorithmName="SHA-512" hashValue="BZfEc3LWVDEBiDh7tQfqYUSRESPEwyWWScv6+yz9NerAdAGG/E6t34ifCKDh8MwHvJ2xdWGuNqWoWK4nNwUbYQ==" saltValue="tmoXXSYPzZS0DuoJFauHKWQQk9t7EFuD2ybcl9h9jQ6nG9DBnkJqjcNW0H7qmW0hZUfIfDOrfkGFT+ojAq49Bw==" spinCount="100000" sheet="1" objects="1" scenarios="1" formatColumns="0" formatRows="0" autoFilter="0"/>
  <autoFilter ref="C122:K309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6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92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 x14ac:dyDescent="0.2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2" t="s">
        <v>16</v>
      </c>
      <c r="L6" s="20"/>
    </row>
    <row r="7" spans="1:46" s="1" customFormat="1" ht="16.5" customHeight="1" x14ac:dyDescent="0.2">
      <c r="B7" s="20"/>
      <c r="E7" s="291" t="str">
        <f>'Rekapitulace stavby'!K6</f>
        <v>Chodník z Anthroposu do Nového Lískovce - revize 1</v>
      </c>
      <c r="F7" s="292"/>
      <c r="G7" s="292"/>
      <c r="H7" s="292"/>
      <c r="L7" s="20"/>
    </row>
    <row r="8" spans="1:46" s="2" customFormat="1" ht="12" customHeight="1" x14ac:dyDescent="0.2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3" t="s">
        <v>480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22. 4. 2025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2" t="s">
        <v>40</v>
      </c>
      <c r="E33" s="112" t="s">
        <v>41</v>
      </c>
      <c r="F33" s="123">
        <f>ROUND((SUM(BE123:BE175)),  2)</f>
        <v>0</v>
      </c>
      <c r="G33" s="34"/>
      <c r="H33" s="34"/>
      <c r="I33" s="124">
        <v>0.21</v>
      </c>
      <c r="J33" s="123">
        <f>ROUND(((SUM(BE123:BE175))*I33),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42</v>
      </c>
      <c r="F34" s="123">
        <f>ROUND((SUM(BF123:BF175)),  2)</f>
        <v>0</v>
      </c>
      <c r="G34" s="34"/>
      <c r="H34" s="34"/>
      <c r="I34" s="124">
        <v>0.12</v>
      </c>
      <c r="J34" s="123">
        <f>ROUND(((SUM(BF123:BF175))*I34),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43</v>
      </c>
      <c r="F35" s="123">
        <f>ROUND((SUM(BG123:BG175)),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44</v>
      </c>
      <c r="F36" s="123">
        <f>ROUND((SUM(BH123:BH175)),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45</v>
      </c>
      <c r="F37" s="123">
        <f>ROUND((SUM(BI123:BI175)),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8" t="str">
        <f>E7</f>
        <v>Chodník z Anthroposu do Nového Lískovce - revize 1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0" t="str">
        <f>E9</f>
        <v>SO 101.2 - Zábradlí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Ul. Pisárecká</v>
      </c>
      <c r="G89" s="36"/>
      <c r="H89" s="36"/>
      <c r="I89" s="29" t="s">
        <v>22</v>
      </c>
      <c r="J89" s="66" t="str">
        <f>IF(J12="","",J12)</f>
        <v>22. 4. 2025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Statutární město Brno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Tomáš Ruth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 x14ac:dyDescent="0.2">
      <c r="B97" s="147"/>
      <c r="C97" s="148"/>
      <c r="D97" s="149" t="s">
        <v>176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 x14ac:dyDescent="0.2">
      <c r="B98" s="153"/>
      <c r="C98" s="154"/>
      <c r="D98" s="155" t="s">
        <v>177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 x14ac:dyDescent="0.2">
      <c r="B99" s="153"/>
      <c r="C99" s="154"/>
      <c r="D99" s="155" t="s">
        <v>481</v>
      </c>
      <c r="E99" s="156"/>
      <c r="F99" s="156"/>
      <c r="G99" s="156"/>
      <c r="H99" s="156"/>
      <c r="I99" s="156"/>
      <c r="J99" s="157">
        <f>J137</f>
        <v>0</v>
      </c>
      <c r="K99" s="154"/>
      <c r="L99" s="158"/>
    </row>
    <row r="100" spans="1:31" s="10" customFormat="1" ht="19.899999999999999" customHeight="1" x14ac:dyDescent="0.2">
      <c r="B100" s="153"/>
      <c r="C100" s="154"/>
      <c r="D100" s="155" t="s">
        <v>180</v>
      </c>
      <c r="E100" s="156"/>
      <c r="F100" s="156"/>
      <c r="G100" s="156"/>
      <c r="H100" s="156"/>
      <c r="I100" s="156"/>
      <c r="J100" s="157">
        <f>J144</f>
        <v>0</v>
      </c>
      <c r="K100" s="154"/>
      <c r="L100" s="158"/>
    </row>
    <row r="101" spans="1:31" s="10" customFormat="1" ht="19.899999999999999" customHeight="1" x14ac:dyDescent="0.2">
      <c r="B101" s="153"/>
      <c r="C101" s="154"/>
      <c r="D101" s="155" t="s">
        <v>182</v>
      </c>
      <c r="E101" s="156"/>
      <c r="F101" s="156"/>
      <c r="G101" s="156"/>
      <c r="H101" s="156"/>
      <c r="I101" s="156"/>
      <c r="J101" s="157">
        <f>J149</f>
        <v>0</v>
      </c>
      <c r="K101" s="154"/>
      <c r="L101" s="158"/>
    </row>
    <row r="102" spans="1:31" s="9" customFormat="1" ht="24.95" customHeight="1" x14ac:dyDescent="0.2">
      <c r="B102" s="147"/>
      <c r="C102" s="148"/>
      <c r="D102" s="149" t="s">
        <v>482</v>
      </c>
      <c r="E102" s="150"/>
      <c r="F102" s="150"/>
      <c r="G102" s="150"/>
      <c r="H102" s="150"/>
      <c r="I102" s="150"/>
      <c r="J102" s="151">
        <f>J151</f>
        <v>0</v>
      </c>
      <c r="K102" s="148"/>
      <c r="L102" s="152"/>
    </row>
    <row r="103" spans="1:31" s="10" customFormat="1" ht="19.899999999999999" customHeight="1" x14ac:dyDescent="0.2">
      <c r="B103" s="153"/>
      <c r="C103" s="154"/>
      <c r="D103" s="155" t="s">
        <v>483</v>
      </c>
      <c r="E103" s="156"/>
      <c r="F103" s="156"/>
      <c r="G103" s="156"/>
      <c r="H103" s="156"/>
      <c r="I103" s="156"/>
      <c r="J103" s="157">
        <f>J152</f>
        <v>0</v>
      </c>
      <c r="K103" s="154"/>
      <c r="L103" s="158"/>
    </row>
    <row r="104" spans="1:31" s="2" customFormat="1" ht="21.75" customHeight="1" x14ac:dyDescent="0.2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 x14ac:dyDescent="0.2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 x14ac:dyDescent="0.2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 x14ac:dyDescent="0.2">
      <c r="A110" s="34"/>
      <c r="B110" s="35"/>
      <c r="C110" s="23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 x14ac:dyDescent="0.2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 x14ac:dyDescent="0.2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 x14ac:dyDescent="0.2">
      <c r="A113" s="34"/>
      <c r="B113" s="35"/>
      <c r="C113" s="36"/>
      <c r="D113" s="36"/>
      <c r="E113" s="298" t="str">
        <f>E7</f>
        <v>Chodník z Anthroposu do Nového Lískovce - revize 1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96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250" t="str">
        <f>E9</f>
        <v>SO 101.2 - Zábradlí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 x14ac:dyDescent="0.2">
      <c r="A117" s="34"/>
      <c r="B117" s="35"/>
      <c r="C117" s="29" t="s">
        <v>20</v>
      </c>
      <c r="D117" s="36"/>
      <c r="E117" s="36"/>
      <c r="F117" s="27" t="str">
        <f>F12</f>
        <v>Ul. Pisárecká</v>
      </c>
      <c r="G117" s="36"/>
      <c r="H117" s="36"/>
      <c r="I117" s="29" t="s">
        <v>22</v>
      </c>
      <c r="J117" s="66" t="str">
        <f>IF(J12="","",J12)</f>
        <v>22. 4. 2025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24</v>
      </c>
      <c r="D119" s="36"/>
      <c r="E119" s="36"/>
      <c r="F119" s="27" t="str">
        <f>E15</f>
        <v>Statutární město Brno</v>
      </c>
      <c r="G119" s="36"/>
      <c r="H119" s="36"/>
      <c r="I119" s="29" t="s">
        <v>30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Tomáš Ruth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 x14ac:dyDescent="0.2">
      <c r="A122" s="159"/>
      <c r="B122" s="160"/>
      <c r="C122" s="161" t="s">
        <v>105</v>
      </c>
      <c r="D122" s="162" t="s">
        <v>61</v>
      </c>
      <c r="E122" s="162" t="s">
        <v>57</v>
      </c>
      <c r="F122" s="162" t="s">
        <v>58</v>
      </c>
      <c r="G122" s="162" t="s">
        <v>106</v>
      </c>
      <c r="H122" s="162" t="s">
        <v>107</v>
      </c>
      <c r="I122" s="162" t="s">
        <v>108</v>
      </c>
      <c r="J122" s="162" t="s">
        <v>100</v>
      </c>
      <c r="K122" s="163" t="s">
        <v>109</v>
      </c>
      <c r="L122" s="164"/>
      <c r="M122" s="75" t="s">
        <v>1</v>
      </c>
      <c r="N122" s="76" t="s">
        <v>40</v>
      </c>
      <c r="O122" s="76" t="s">
        <v>110</v>
      </c>
      <c r="P122" s="76" t="s">
        <v>111</v>
      </c>
      <c r="Q122" s="76" t="s">
        <v>112</v>
      </c>
      <c r="R122" s="76" t="s">
        <v>113</v>
      </c>
      <c r="S122" s="76" t="s">
        <v>114</v>
      </c>
      <c r="T122" s="77" t="s">
        <v>115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 x14ac:dyDescent="0.25">
      <c r="A123" s="34"/>
      <c r="B123" s="35"/>
      <c r="C123" s="82" t="s">
        <v>116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P124+P151</f>
        <v>0</v>
      </c>
      <c r="Q123" s="79"/>
      <c r="R123" s="167">
        <f>R124+R151</f>
        <v>9.5751494299999997</v>
      </c>
      <c r="S123" s="79"/>
      <c r="T123" s="168">
        <f>T124+T151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102</v>
      </c>
      <c r="BK123" s="169">
        <f>BK124+BK151</f>
        <v>0</v>
      </c>
    </row>
    <row r="124" spans="1:65" s="12" customFormat="1" ht="25.9" customHeight="1" x14ac:dyDescent="0.2">
      <c r="B124" s="170"/>
      <c r="C124" s="171"/>
      <c r="D124" s="172" t="s">
        <v>75</v>
      </c>
      <c r="E124" s="173" t="s">
        <v>183</v>
      </c>
      <c r="F124" s="173" t="s">
        <v>184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P125+P137+P144+P149</f>
        <v>0</v>
      </c>
      <c r="Q124" s="178"/>
      <c r="R124" s="179">
        <f>R125+R137+R144+R149</f>
        <v>7.8675008299999991</v>
      </c>
      <c r="S124" s="178"/>
      <c r="T124" s="180">
        <f>T125+T137+T144+T149</f>
        <v>0</v>
      </c>
      <c r="AR124" s="181" t="s">
        <v>84</v>
      </c>
      <c r="AT124" s="182" t="s">
        <v>75</v>
      </c>
      <c r="AU124" s="182" t="s">
        <v>76</v>
      </c>
      <c r="AY124" s="181" t="s">
        <v>118</v>
      </c>
      <c r="BK124" s="183">
        <f>BK125+BK137+BK144+BK149</f>
        <v>0</v>
      </c>
    </row>
    <row r="125" spans="1:65" s="12" customFormat="1" ht="22.9" customHeight="1" x14ac:dyDescent="0.2">
      <c r="B125" s="170"/>
      <c r="C125" s="171"/>
      <c r="D125" s="172" t="s">
        <v>75</v>
      </c>
      <c r="E125" s="184" t="s">
        <v>84</v>
      </c>
      <c r="F125" s="184" t="s">
        <v>185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SUM(P126:P136)</f>
        <v>0</v>
      </c>
      <c r="Q125" s="178"/>
      <c r="R125" s="179">
        <f>SUM(R126:R136)</f>
        <v>0</v>
      </c>
      <c r="S125" s="178"/>
      <c r="T125" s="180">
        <f>SUM(T126:T136)</f>
        <v>0</v>
      </c>
      <c r="AR125" s="181" t="s">
        <v>84</v>
      </c>
      <c r="AT125" s="182" t="s">
        <v>75</v>
      </c>
      <c r="AU125" s="182" t="s">
        <v>84</v>
      </c>
      <c r="AY125" s="181" t="s">
        <v>118</v>
      </c>
      <c r="BK125" s="183">
        <f>SUM(BK126:BK136)</f>
        <v>0</v>
      </c>
    </row>
    <row r="126" spans="1:65" s="2" customFormat="1" ht="24.2" customHeight="1" x14ac:dyDescent="0.2">
      <c r="A126" s="34"/>
      <c r="B126" s="35"/>
      <c r="C126" s="186" t="s">
        <v>84</v>
      </c>
      <c r="D126" s="186" t="s">
        <v>119</v>
      </c>
      <c r="E126" s="187" t="s">
        <v>484</v>
      </c>
      <c r="F126" s="188" t="s">
        <v>485</v>
      </c>
      <c r="G126" s="189" t="s">
        <v>200</v>
      </c>
      <c r="H126" s="190">
        <v>44.1</v>
      </c>
      <c r="I126" s="191"/>
      <c r="J126" s="192">
        <f>ROUND(I126*H126,2)</f>
        <v>0</v>
      </c>
      <c r="K126" s="188" t="s">
        <v>131</v>
      </c>
      <c r="L126" s="39"/>
      <c r="M126" s="193" t="s">
        <v>1</v>
      </c>
      <c r="N126" s="194" t="s">
        <v>41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133</v>
      </c>
      <c r="AT126" s="197" t="s">
        <v>119</v>
      </c>
      <c r="AU126" s="197" t="s">
        <v>86</v>
      </c>
      <c r="AY126" s="17" t="s">
        <v>118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84</v>
      </c>
      <c r="BK126" s="198">
        <f>ROUND(I126*H126,2)</f>
        <v>0</v>
      </c>
      <c r="BL126" s="17" t="s">
        <v>133</v>
      </c>
      <c r="BM126" s="197" t="s">
        <v>486</v>
      </c>
    </row>
    <row r="127" spans="1:65" s="13" customFormat="1" ht="11.25" x14ac:dyDescent="0.2">
      <c r="B127" s="204"/>
      <c r="C127" s="205"/>
      <c r="D127" s="206" t="s">
        <v>190</v>
      </c>
      <c r="E127" s="207" t="s">
        <v>1</v>
      </c>
      <c r="F127" s="208" t="s">
        <v>487</v>
      </c>
      <c r="G127" s="205"/>
      <c r="H127" s="207" t="s">
        <v>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190</v>
      </c>
      <c r="AU127" s="214" t="s">
        <v>86</v>
      </c>
      <c r="AV127" s="13" t="s">
        <v>84</v>
      </c>
      <c r="AW127" s="13" t="s">
        <v>32</v>
      </c>
      <c r="AX127" s="13" t="s">
        <v>76</v>
      </c>
      <c r="AY127" s="214" t="s">
        <v>118</v>
      </c>
    </row>
    <row r="128" spans="1:65" s="14" customFormat="1" ht="11.25" x14ac:dyDescent="0.2">
      <c r="B128" s="215"/>
      <c r="C128" s="216"/>
      <c r="D128" s="206" t="s">
        <v>190</v>
      </c>
      <c r="E128" s="217" t="s">
        <v>1</v>
      </c>
      <c r="F128" s="218" t="s">
        <v>488</v>
      </c>
      <c r="G128" s="216"/>
      <c r="H128" s="219">
        <v>44.1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190</v>
      </c>
      <c r="AU128" s="225" t="s">
        <v>86</v>
      </c>
      <c r="AV128" s="14" t="s">
        <v>86</v>
      </c>
      <c r="AW128" s="14" t="s">
        <v>32</v>
      </c>
      <c r="AX128" s="14" t="s">
        <v>84</v>
      </c>
      <c r="AY128" s="225" t="s">
        <v>118</v>
      </c>
    </row>
    <row r="129" spans="1:65" s="2" customFormat="1" ht="37.9" customHeight="1" x14ac:dyDescent="0.2">
      <c r="A129" s="34"/>
      <c r="B129" s="35"/>
      <c r="C129" s="186" t="s">
        <v>86</v>
      </c>
      <c r="D129" s="186" t="s">
        <v>119</v>
      </c>
      <c r="E129" s="187" t="s">
        <v>489</v>
      </c>
      <c r="F129" s="188" t="s">
        <v>490</v>
      </c>
      <c r="G129" s="189" t="s">
        <v>225</v>
      </c>
      <c r="H129" s="190">
        <v>0.88600000000000001</v>
      </c>
      <c r="I129" s="191"/>
      <c r="J129" s="192">
        <f>ROUND(I129*H129,2)</f>
        <v>0</v>
      </c>
      <c r="K129" s="188" t="s">
        <v>131</v>
      </c>
      <c r="L129" s="39"/>
      <c r="M129" s="193" t="s">
        <v>1</v>
      </c>
      <c r="N129" s="194" t="s">
        <v>41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133</v>
      </c>
      <c r="AT129" s="197" t="s">
        <v>119</v>
      </c>
      <c r="AU129" s="197" t="s">
        <v>86</v>
      </c>
      <c r="AY129" s="17" t="s">
        <v>118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84</v>
      </c>
      <c r="BK129" s="198">
        <f>ROUND(I129*H129,2)</f>
        <v>0</v>
      </c>
      <c r="BL129" s="17" t="s">
        <v>133</v>
      </c>
      <c r="BM129" s="197" t="s">
        <v>491</v>
      </c>
    </row>
    <row r="130" spans="1:65" s="14" customFormat="1" ht="11.25" x14ac:dyDescent="0.2">
      <c r="B130" s="215"/>
      <c r="C130" s="216"/>
      <c r="D130" s="206" t="s">
        <v>190</v>
      </c>
      <c r="E130" s="217" t="s">
        <v>1</v>
      </c>
      <c r="F130" s="218" t="s">
        <v>492</v>
      </c>
      <c r="G130" s="216"/>
      <c r="H130" s="219">
        <v>0.88600000000000001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190</v>
      </c>
      <c r="AU130" s="225" t="s">
        <v>86</v>
      </c>
      <c r="AV130" s="14" t="s">
        <v>86</v>
      </c>
      <c r="AW130" s="14" t="s">
        <v>32</v>
      </c>
      <c r="AX130" s="14" t="s">
        <v>84</v>
      </c>
      <c r="AY130" s="225" t="s">
        <v>118</v>
      </c>
    </row>
    <row r="131" spans="1:65" s="2" customFormat="1" ht="24.2" customHeight="1" x14ac:dyDescent="0.2">
      <c r="A131" s="34"/>
      <c r="B131" s="35"/>
      <c r="C131" s="186" t="s">
        <v>128</v>
      </c>
      <c r="D131" s="186" t="s">
        <v>119</v>
      </c>
      <c r="E131" s="187" t="s">
        <v>493</v>
      </c>
      <c r="F131" s="188" t="s">
        <v>494</v>
      </c>
      <c r="G131" s="189" t="s">
        <v>225</v>
      </c>
      <c r="H131" s="190">
        <v>0.88600000000000001</v>
      </c>
      <c r="I131" s="191"/>
      <c r="J131" s="192">
        <f>ROUND(I131*H131,2)</f>
        <v>0</v>
      </c>
      <c r="K131" s="188" t="s">
        <v>131</v>
      </c>
      <c r="L131" s="39"/>
      <c r="M131" s="193" t="s">
        <v>1</v>
      </c>
      <c r="N131" s="194" t="s">
        <v>41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133</v>
      </c>
      <c r="AT131" s="197" t="s">
        <v>119</v>
      </c>
      <c r="AU131" s="197" t="s">
        <v>86</v>
      </c>
      <c r="AY131" s="17" t="s">
        <v>118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84</v>
      </c>
      <c r="BK131" s="198">
        <f>ROUND(I131*H131,2)</f>
        <v>0</v>
      </c>
      <c r="BL131" s="17" t="s">
        <v>133</v>
      </c>
      <c r="BM131" s="197" t="s">
        <v>495</v>
      </c>
    </row>
    <row r="132" spans="1:65" s="14" customFormat="1" ht="11.25" x14ac:dyDescent="0.2">
      <c r="B132" s="215"/>
      <c r="C132" s="216"/>
      <c r="D132" s="206" t="s">
        <v>190</v>
      </c>
      <c r="E132" s="217" t="s">
        <v>1</v>
      </c>
      <c r="F132" s="218" t="s">
        <v>496</v>
      </c>
      <c r="G132" s="216"/>
      <c r="H132" s="219">
        <v>0.88600000000000001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190</v>
      </c>
      <c r="AU132" s="225" t="s">
        <v>86</v>
      </c>
      <c r="AV132" s="14" t="s">
        <v>86</v>
      </c>
      <c r="AW132" s="14" t="s">
        <v>32</v>
      </c>
      <c r="AX132" s="14" t="s">
        <v>84</v>
      </c>
      <c r="AY132" s="225" t="s">
        <v>118</v>
      </c>
    </row>
    <row r="133" spans="1:65" s="2" customFormat="1" ht="33" customHeight="1" x14ac:dyDescent="0.2">
      <c r="A133" s="34"/>
      <c r="B133" s="35"/>
      <c r="C133" s="186" t="s">
        <v>133</v>
      </c>
      <c r="D133" s="186" t="s">
        <v>119</v>
      </c>
      <c r="E133" s="187" t="s">
        <v>244</v>
      </c>
      <c r="F133" s="188" t="s">
        <v>245</v>
      </c>
      <c r="G133" s="189" t="s">
        <v>225</v>
      </c>
      <c r="H133" s="190">
        <v>0.88600000000000001</v>
      </c>
      <c r="I133" s="191"/>
      <c r="J133" s="192">
        <f>ROUND(I133*H133,2)</f>
        <v>0</v>
      </c>
      <c r="K133" s="188" t="s">
        <v>131</v>
      </c>
      <c r="L133" s="39"/>
      <c r="M133" s="193" t="s">
        <v>1</v>
      </c>
      <c r="N133" s="194" t="s">
        <v>41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133</v>
      </c>
      <c r="AT133" s="197" t="s">
        <v>119</v>
      </c>
      <c r="AU133" s="197" t="s">
        <v>86</v>
      </c>
      <c r="AY133" s="17" t="s">
        <v>118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84</v>
      </c>
      <c r="BK133" s="198">
        <f>ROUND(I133*H133,2)</f>
        <v>0</v>
      </c>
      <c r="BL133" s="17" t="s">
        <v>133</v>
      </c>
      <c r="BM133" s="197" t="s">
        <v>497</v>
      </c>
    </row>
    <row r="134" spans="1:65" s="14" customFormat="1" ht="11.25" x14ac:dyDescent="0.2">
      <c r="B134" s="215"/>
      <c r="C134" s="216"/>
      <c r="D134" s="206" t="s">
        <v>190</v>
      </c>
      <c r="E134" s="217" t="s">
        <v>1</v>
      </c>
      <c r="F134" s="218" t="s">
        <v>496</v>
      </c>
      <c r="G134" s="216"/>
      <c r="H134" s="219">
        <v>0.88600000000000001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190</v>
      </c>
      <c r="AU134" s="225" t="s">
        <v>86</v>
      </c>
      <c r="AV134" s="14" t="s">
        <v>86</v>
      </c>
      <c r="AW134" s="14" t="s">
        <v>32</v>
      </c>
      <c r="AX134" s="14" t="s">
        <v>84</v>
      </c>
      <c r="AY134" s="225" t="s">
        <v>118</v>
      </c>
    </row>
    <row r="135" spans="1:65" s="2" customFormat="1" ht="33" customHeight="1" x14ac:dyDescent="0.2">
      <c r="A135" s="34"/>
      <c r="B135" s="35"/>
      <c r="C135" s="186" t="s">
        <v>117</v>
      </c>
      <c r="D135" s="186" t="s">
        <v>119</v>
      </c>
      <c r="E135" s="187" t="s">
        <v>248</v>
      </c>
      <c r="F135" s="188" t="s">
        <v>249</v>
      </c>
      <c r="G135" s="189" t="s">
        <v>250</v>
      </c>
      <c r="H135" s="190">
        <v>1.595</v>
      </c>
      <c r="I135" s="191"/>
      <c r="J135" s="192">
        <f>ROUND(I135*H135,2)</f>
        <v>0</v>
      </c>
      <c r="K135" s="188" t="s">
        <v>131</v>
      </c>
      <c r="L135" s="39"/>
      <c r="M135" s="193" t="s">
        <v>1</v>
      </c>
      <c r="N135" s="194" t="s">
        <v>41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133</v>
      </c>
      <c r="AT135" s="197" t="s">
        <v>119</v>
      </c>
      <c r="AU135" s="197" t="s">
        <v>86</v>
      </c>
      <c r="AY135" s="17" t="s">
        <v>118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84</v>
      </c>
      <c r="BK135" s="198">
        <f>ROUND(I135*H135,2)</f>
        <v>0</v>
      </c>
      <c r="BL135" s="17" t="s">
        <v>133</v>
      </c>
      <c r="BM135" s="197" t="s">
        <v>498</v>
      </c>
    </row>
    <row r="136" spans="1:65" s="14" customFormat="1" ht="11.25" x14ac:dyDescent="0.2">
      <c r="B136" s="215"/>
      <c r="C136" s="216"/>
      <c r="D136" s="206" t="s">
        <v>190</v>
      </c>
      <c r="E136" s="217" t="s">
        <v>1</v>
      </c>
      <c r="F136" s="218" t="s">
        <v>499</v>
      </c>
      <c r="G136" s="216"/>
      <c r="H136" s="219">
        <v>1.595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190</v>
      </c>
      <c r="AU136" s="225" t="s">
        <v>86</v>
      </c>
      <c r="AV136" s="14" t="s">
        <v>86</v>
      </c>
      <c r="AW136" s="14" t="s">
        <v>32</v>
      </c>
      <c r="AX136" s="14" t="s">
        <v>84</v>
      </c>
      <c r="AY136" s="225" t="s">
        <v>118</v>
      </c>
    </row>
    <row r="137" spans="1:65" s="12" customFormat="1" ht="22.9" customHeight="1" x14ac:dyDescent="0.2">
      <c r="B137" s="170"/>
      <c r="C137" s="171"/>
      <c r="D137" s="172" t="s">
        <v>75</v>
      </c>
      <c r="E137" s="184" t="s">
        <v>86</v>
      </c>
      <c r="F137" s="184" t="s">
        <v>500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SUM(P138:P143)</f>
        <v>0</v>
      </c>
      <c r="Q137" s="178"/>
      <c r="R137" s="179">
        <f>SUM(R138:R143)</f>
        <v>1.8915728299999999</v>
      </c>
      <c r="S137" s="178"/>
      <c r="T137" s="180">
        <f>SUM(T138:T143)</f>
        <v>0</v>
      </c>
      <c r="AR137" s="181" t="s">
        <v>84</v>
      </c>
      <c r="AT137" s="182" t="s">
        <v>75</v>
      </c>
      <c r="AU137" s="182" t="s">
        <v>84</v>
      </c>
      <c r="AY137" s="181" t="s">
        <v>118</v>
      </c>
      <c r="BK137" s="183">
        <f>SUM(BK138:BK143)</f>
        <v>0</v>
      </c>
    </row>
    <row r="138" spans="1:65" s="2" customFormat="1" ht="16.5" customHeight="1" x14ac:dyDescent="0.2">
      <c r="A138" s="34"/>
      <c r="B138" s="35"/>
      <c r="C138" s="186" t="s">
        <v>140</v>
      </c>
      <c r="D138" s="186" t="s">
        <v>119</v>
      </c>
      <c r="E138" s="187" t="s">
        <v>501</v>
      </c>
      <c r="F138" s="188" t="s">
        <v>502</v>
      </c>
      <c r="G138" s="189" t="s">
        <v>225</v>
      </c>
      <c r="H138" s="190">
        <v>0.70899999999999996</v>
      </c>
      <c r="I138" s="191"/>
      <c r="J138" s="192">
        <f>ROUND(I138*H138,2)</f>
        <v>0</v>
      </c>
      <c r="K138" s="188" t="s">
        <v>131</v>
      </c>
      <c r="L138" s="39"/>
      <c r="M138" s="193" t="s">
        <v>1</v>
      </c>
      <c r="N138" s="194" t="s">
        <v>41</v>
      </c>
      <c r="O138" s="71"/>
      <c r="P138" s="195">
        <f>O138*H138</f>
        <v>0</v>
      </c>
      <c r="Q138" s="195">
        <v>2.5018699999999998</v>
      </c>
      <c r="R138" s="195">
        <f>Q138*H138</f>
        <v>1.7738258299999998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133</v>
      </c>
      <c r="AT138" s="197" t="s">
        <v>119</v>
      </c>
      <c r="AU138" s="197" t="s">
        <v>86</v>
      </c>
      <c r="AY138" s="17" t="s">
        <v>118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84</v>
      </c>
      <c r="BK138" s="198">
        <f>ROUND(I138*H138,2)</f>
        <v>0</v>
      </c>
      <c r="BL138" s="17" t="s">
        <v>133</v>
      </c>
      <c r="BM138" s="197" t="s">
        <v>503</v>
      </c>
    </row>
    <row r="139" spans="1:65" s="13" customFormat="1" ht="11.25" x14ac:dyDescent="0.2">
      <c r="B139" s="204"/>
      <c r="C139" s="205"/>
      <c r="D139" s="206" t="s">
        <v>190</v>
      </c>
      <c r="E139" s="207" t="s">
        <v>1</v>
      </c>
      <c r="F139" s="208" t="s">
        <v>504</v>
      </c>
      <c r="G139" s="205"/>
      <c r="H139" s="207" t="s">
        <v>1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190</v>
      </c>
      <c r="AU139" s="214" t="s">
        <v>86</v>
      </c>
      <c r="AV139" s="13" t="s">
        <v>84</v>
      </c>
      <c r="AW139" s="13" t="s">
        <v>32</v>
      </c>
      <c r="AX139" s="13" t="s">
        <v>76</v>
      </c>
      <c r="AY139" s="214" t="s">
        <v>118</v>
      </c>
    </row>
    <row r="140" spans="1:65" s="14" customFormat="1" ht="11.25" x14ac:dyDescent="0.2">
      <c r="B140" s="215"/>
      <c r="C140" s="216"/>
      <c r="D140" s="206" t="s">
        <v>190</v>
      </c>
      <c r="E140" s="217" t="s">
        <v>1</v>
      </c>
      <c r="F140" s="218" t="s">
        <v>505</v>
      </c>
      <c r="G140" s="216"/>
      <c r="H140" s="219">
        <v>0.70899999999999996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190</v>
      </c>
      <c r="AU140" s="225" t="s">
        <v>86</v>
      </c>
      <c r="AV140" s="14" t="s">
        <v>86</v>
      </c>
      <c r="AW140" s="14" t="s">
        <v>32</v>
      </c>
      <c r="AX140" s="14" t="s">
        <v>84</v>
      </c>
      <c r="AY140" s="225" t="s">
        <v>118</v>
      </c>
    </row>
    <row r="141" spans="1:65" s="2" customFormat="1" ht="24.2" customHeight="1" x14ac:dyDescent="0.2">
      <c r="A141" s="34"/>
      <c r="B141" s="35"/>
      <c r="C141" s="237" t="s">
        <v>144</v>
      </c>
      <c r="D141" s="237" t="s">
        <v>277</v>
      </c>
      <c r="E141" s="238" t="s">
        <v>506</v>
      </c>
      <c r="F141" s="239" t="s">
        <v>507</v>
      </c>
      <c r="G141" s="240" t="s">
        <v>200</v>
      </c>
      <c r="H141" s="241">
        <v>44.1</v>
      </c>
      <c r="I141" s="242"/>
      <c r="J141" s="243">
        <f>ROUND(I141*H141,2)</f>
        <v>0</v>
      </c>
      <c r="K141" s="239" t="s">
        <v>1</v>
      </c>
      <c r="L141" s="244"/>
      <c r="M141" s="245" t="s">
        <v>1</v>
      </c>
      <c r="N141" s="246" t="s">
        <v>41</v>
      </c>
      <c r="O141" s="71"/>
      <c r="P141" s="195">
        <f>O141*H141</f>
        <v>0</v>
      </c>
      <c r="Q141" s="195">
        <v>2.6700000000000001E-3</v>
      </c>
      <c r="R141" s="195">
        <f>Q141*H141</f>
        <v>0.117747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148</v>
      </c>
      <c r="AT141" s="197" t="s">
        <v>277</v>
      </c>
      <c r="AU141" s="197" t="s">
        <v>86</v>
      </c>
      <c r="AY141" s="17" t="s">
        <v>118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84</v>
      </c>
      <c r="BK141" s="198">
        <f>ROUND(I141*H141,2)</f>
        <v>0</v>
      </c>
      <c r="BL141" s="17" t="s">
        <v>133</v>
      </c>
      <c r="BM141" s="197" t="s">
        <v>508</v>
      </c>
    </row>
    <row r="142" spans="1:65" s="13" customFormat="1" ht="11.25" x14ac:dyDescent="0.2">
      <c r="B142" s="204"/>
      <c r="C142" s="205"/>
      <c r="D142" s="206" t="s">
        <v>190</v>
      </c>
      <c r="E142" s="207" t="s">
        <v>1</v>
      </c>
      <c r="F142" s="208" t="s">
        <v>509</v>
      </c>
      <c r="G142" s="205"/>
      <c r="H142" s="207" t="s">
        <v>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190</v>
      </c>
      <c r="AU142" s="214" t="s">
        <v>86</v>
      </c>
      <c r="AV142" s="13" t="s">
        <v>84</v>
      </c>
      <c r="AW142" s="13" t="s">
        <v>32</v>
      </c>
      <c r="AX142" s="13" t="s">
        <v>76</v>
      </c>
      <c r="AY142" s="214" t="s">
        <v>118</v>
      </c>
    </row>
    <row r="143" spans="1:65" s="14" customFormat="1" ht="11.25" x14ac:dyDescent="0.2">
      <c r="B143" s="215"/>
      <c r="C143" s="216"/>
      <c r="D143" s="206" t="s">
        <v>190</v>
      </c>
      <c r="E143" s="217" t="s">
        <v>1</v>
      </c>
      <c r="F143" s="218" t="s">
        <v>488</v>
      </c>
      <c r="G143" s="216"/>
      <c r="H143" s="219">
        <v>44.1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190</v>
      </c>
      <c r="AU143" s="225" t="s">
        <v>86</v>
      </c>
      <c r="AV143" s="14" t="s">
        <v>86</v>
      </c>
      <c r="AW143" s="14" t="s">
        <v>32</v>
      </c>
      <c r="AX143" s="14" t="s">
        <v>84</v>
      </c>
      <c r="AY143" s="225" t="s">
        <v>118</v>
      </c>
    </row>
    <row r="144" spans="1:65" s="12" customFormat="1" ht="22.9" customHeight="1" x14ac:dyDescent="0.2">
      <c r="B144" s="170"/>
      <c r="C144" s="171"/>
      <c r="D144" s="172" t="s">
        <v>75</v>
      </c>
      <c r="E144" s="184" t="s">
        <v>152</v>
      </c>
      <c r="F144" s="184" t="s">
        <v>435</v>
      </c>
      <c r="G144" s="171"/>
      <c r="H144" s="171"/>
      <c r="I144" s="174"/>
      <c r="J144" s="185">
        <f>BK144</f>
        <v>0</v>
      </c>
      <c r="K144" s="171"/>
      <c r="L144" s="176"/>
      <c r="M144" s="177"/>
      <c r="N144" s="178"/>
      <c r="O144" s="178"/>
      <c r="P144" s="179">
        <f>SUM(P145:P148)</f>
        <v>0</v>
      </c>
      <c r="Q144" s="178"/>
      <c r="R144" s="179">
        <f>SUM(R145:R148)</f>
        <v>5.9759279999999997</v>
      </c>
      <c r="S144" s="178"/>
      <c r="T144" s="180">
        <f>SUM(T145:T148)</f>
        <v>0</v>
      </c>
      <c r="AR144" s="181" t="s">
        <v>84</v>
      </c>
      <c r="AT144" s="182" t="s">
        <v>75</v>
      </c>
      <c r="AU144" s="182" t="s">
        <v>84</v>
      </c>
      <c r="AY144" s="181" t="s">
        <v>118</v>
      </c>
      <c r="BK144" s="183">
        <f>SUM(BK145:BK148)</f>
        <v>0</v>
      </c>
    </row>
    <row r="145" spans="1:65" s="2" customFormat="1" ht="16.5" customHeight="1" x14ac:dyDescent="0.2">
      <c r="A145" s="34"/>
      <c r="B145" s="35"/>
      <c r="C145" s="186" t="s">
        <v>148</v>
      </c>
      <c r="D145" s="186" t="s">
        <v>119</v>
      </c>
      <c r="E145" s="187" t="s">
        <v>510</v>
      </c>
      <c r="F145" s="188" t="s">
        <v>511</v>
      </c>
      <c r="G145" s="189" t="s">
        <v>200</v>
      </c>
      <c r="H145" s="190">
        <v>149.1</v>
      </c>
      <c r="I145" s="191"/>
      <c r="J145" s="192">
        <f>ROUND(I145*H145,2)</f>
        <v>0</v>
      </c>
      <c r="K145" s="188" t="s">
        <v>131</v>
      </c>
      <c r="L145" s="39"/>
      <c r="M145" s="193" t="s">
        <v>1</v>
      </c>
      <c r="N145" s="194" t="s">
        <v>41</v>
      </c>
      <c r="O145" s="71"/>
      <c r="P145" s="195">
        <f>O145*H145</f>
        <v>0</v>
      </c>
      <c r="Q145" s="195">
        <v>4.0079999999999998E-2</v>
      </c>
      <c r="R145" s="195">
        <f>Q145*H145</f>
        <v>5.9759279999999997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133</v>
      </c>
      <c r="AT145" s="197" t="s">
        <v>119</v>
      </c>
      <c r="AU145" s="197" t="s">
        <v>86</v>
      </c>
      <c r="AY145" s="17" t="s">
        <v>118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84</v>
      </c>
      <c r="BK145" s="198">
        <f>ROUND(I145*H145,2)</f>
        <v>0</v>
      </c>
      <c r="BL145" s="17" t="s">
        <v>133</v>
      </c>
      <c r="BM145" s="197" t="s">
        <v>512</v>
      </c>
    </row>
    <row r="146" spans="1:65" s="13" customFormat="1" ht="22.5" x14ac:dyDescent="0.2">
      <c r="B146" s="204"/>
      <c r="C146" s="205"/>
      <c r="D146" s="206" t="s">
        <v>190</v>
      </c>
      <c r="E146" s="207" t="s">
        <v>1</v>
      </c>
      <c r="F146" s="208" t="s">
        <v>202</v>
      </c>
      <c r="G146" s="205"/>
      <c r="H146" s="207" t="s">
        <v>1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190</v>
      </c>
      <c r="AU146" s="214" t="s">
        <v>86</v>
      </c>
      <c r="AV146" s="13" t="s">
        <v>84</v>
      </c>
      <c r="AW146" s="13" t="s">
        <v>32</v>
      </c>
      <c r="AX146" s="13" t="s">
        <v>76</v>
      </c>
      <c r="AY146" s="214" t="s">
        <v>118</v>
      </c>
    </row>
    <row r="147" spans="1:65" s="13" customFormat="1" ht="11.25" x14ac:dyDescent="0.2">
      <c r="B147" s="204"/>
      <c r="C147" s="205"/>
      <c r="D147" s="206" t="s">
        <v>190</v>
      </c>
      <c r="E147" s="207" t="s">
        <v>1</v>
      </c>
      <c r="F147" s="208" t="s">
        <v>91</v>
      </c>
      <c r="G147" s="205"/>
      <c r="H147" s="207" t="s">
        <v>1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190</v>
      </c>
      <c r="AU147" s="214" t="s">
        <v>86</v>
      </c>
      <c r="AV147" s="13" t="s">
        <v>84</v>
      </c>
      <c r="AW147" s="13" t="s">
        <v>32</v>
      </c>
      <c r="AX147" s="13" t="s">
        <v>76</v>
      </c>
      <c r="AY147" s="214" t="s">
        <v>118</v>
      </c>
    </row>
    <row r="148" spans="1:65" s="14" customFormat="1" ht="11.25" x14ac:dyDescent="0.2">
      <c r="B148" s="215"/>
      <c r="C148" s="216"/>
      <c r="D148" s="206" t="s">
        <v>190</v>
      </c>
      <c r="E148" s="217" t="s">
        <v>1</v>
      </c>
      <c r="F148" s="218" t="s">
        <v>513</v>
      </c>
      <c r="G148" s="216"/>
      <c r="H148" s="219">
        <v>149.1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190</v>
      </c>
      <c r="AU148" s="225" t="s">
        <v>86</v>
      </c>
      <c r="AV148" s="14" t="s">
        <v>86</v>
      </c>
      <c r="AW148" s="14" t="s">
        <v>32</v>
      </c>
      <c r="AX148" s="14" t="s">
        <v>84</v>
      </c>
      <c r="AY148" s="225" t="s">
        <v>118</v>
      </c>
    </row>
    <row r="149" spans="1:65" s="12" customFormat="1" ht="22.9" customHeight="1" x14ac:dyDescent="0.2">
      <c r="B149" s="170"/>
      <c r="C149" s="171"/>
      <c r="D149" s="172" t="s">
        <v>75</v>
      </c>
      <c r="E149" s="184" t="s">
        <v>474</v>
      </c>
      <c r="F149" s="184" t="s">
        <v>475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P150</f>
        <v>0</v>
      </c>
      <c r="Q149" s="178"/>
      <c r="R149" s="179">
        <f>R150</f>
        <v>0</v>
      </c>
      <c r="S149" s="178"/>
      <c r="T149" s="180">
        <f>T150</f>
        <v>0</v>
      </c>
      <c r="AR149" s="181" t="s">
        <v>84</v>
      </c>
      <c r="AT149" s="182" t="s">
        <v>75</v>
      </c>
      <c r="AU149" s="182" t="s">
        <v>84</v>
      </c>
      <c r="AY149" s="181" t="s">
        <v>118</v>
      </c>
      <c r="BK149" s="183">
        <f>BK150</f>
        <v>0</v>
      </c>
    </row>
    <row r="150" spans="1:65" s="2" customFormat="1" ht="33" customHeight="1" x14ac:dyDescent="0.2">
      <c r="A150" s="34"/>
      <c r="B150" s="35"/>
      <c r="C150" s="186" t="s">
        <v>152</v>
      </c>
      <c r="D150" s="186" t="s">
        <v>119</v>
      </c>
      <c r="E150" s="187" t="s">
        <v>514</v>
      </c>
      <c r="F150" s="188" t="s">
        <v>515</v>
      </c>
      <c r="G150" s="189" t="s">
        <v>250</v>
      </c>
      <c r="H150" s="190">
        <v>7.8680000000000003</v>
      </c>
      <c r="I150" s="191"/>
      <c r="J150" s="192">
        <f>ROUND(I150*H150,2)</f>
        <v>0</v>
      </c>
      <c r="K150" s="188" t="s">
        <v>131</v>
      </c>
      <c r="L150" s="39"/>
      <c r="M150" s="193" t="s">
        <v>1</v>
      </c>
      <c r="N150" s="194" t="s">
        <v>41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133</v>
      </c>
      <c r="AT150" s="197" t="s">
        <v>119</v>
      </c>
      <c r="AU150" s="197" t="s">
        <v>86</v>
      </c>
      <c r="AY150" s="17" t="s">
        <v>118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84</v>
      </c>
      <c r="BK150" s="198">
        <f>ROUND(I150*H150,2)</f>
        <v>0</v>
      </c>
      <c r="BL150" s="17" t="s">
        <v>133</v>
      </c>
      <c r="BM150" s="197" t="s">
        <v>516</v>
      </c>
    </row>
    <row r="151" spans="1:65" s="12" customFormat="1" ht="25.9" customHeight="1" x14ac:dyDescent="0.2">
      <c r="B151" s="170"/>
      <c r="C151" s="171"/>
      <c r="D151" s="172" t="s">
        <v>75</v>
      </c>
      <c r="E151" s="173" t="s">
        <v>517</v>
      </c>
      <c r="F151" s="173" t="s">
        <v>518</v>
      </c>
      <c r="G151" s="171"/>
      <c r="H151" s="171"/>
      <c r="I151" s="174"/>
      <c r="J151" s="175">
        <f>BK151</f>
        <v>0</v>
      </c>
      <c r="K151" s="171"/>
      <c r="L151" s="176"/>
      <c r="M151" s="177"/>
      <c r="N151" s="178"/>
      <c r="O151" s="178"/>
      <c r="P151" s="179">
        <f>P152</f>
        <v>0</v>
      </c>
      <c r="Q151" s="178"/>
      <c r="R151" s="179">
        <f>R152</f>
        <v>1.7076486</v>
      </c>
      <c r="S151" s="178"/>
      <c r="T151" s="180">
        <f>T152</f>
        <v>0</v>
      </c>
      <c r="AR151" s="181" t="s">
        <v>86</v>
      </c>
      <c r="AT151" s="182" t="s">
        <v>75</v>
      </c>
      <c r="AU151" s="182" t="s">
        <v>76</v>
      </c>
      <c r="AY151" s="181" t="s">
        <v>118</v>
      </c>
      <c r="BK151" s="183">
        <f>BK152</f>
        <v>0</v>
      </c>
    </row>
    <row r="152" spans="1:65" s="12" customFormat="1" ht="22.9" customHeight="1" x14ac:dyDescent="0.2">
      <c r="B152" s="170"/>
      <c r="C152" s="171"/>
      <c r="D152" s="172" t="s">
        <v>75</v>
      </c>
      <c r="E152" s="184" t="s">
        <v>519</v>
      </c>
      <c r="F152" s="184" t="s">
        <v>520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SUM(P153:P175)</f>
        <v>0</v>
      </c>
      <c r="Q152" s="178"/>
      <c r="R152" s="179">
        <f>SUM(R153:R175)</f>
        <v>1.7076486</v>
      </c>
      <c r="S152" s="178"/>
      <c r="T152" s="180">
        <f>SUM(T153:T175)</f>
        <v>0</v>
      </c>
      <c r="AR152" s="181" t="s">
        <v>86</v>
      </c>
      <c r="AT152" s="182" t="s">
        <v>75</v>
      </c>
      <c r="AU152" s="182" t="s">
        <v>84</v>
      </c>
      <c r="AY152" s="181" t="s">
        <v>118</v>
      </c>
      <c r="BK152" s="183">
        <f>SUM(BK153:BK175)</f>
        <v>0</v>
      </c>
    </row>
    <row r="153" spans="1:65" s="2" customFormat="1" ht="24.2" customHeight="1" x14ac:dyDescent="0.2">
      <c r="A153" s="34"/>
      <c r="B153" s="35"/>
      <c r="C153" s="186" t="s">
        <v>156</v>
      </c>
      <c r="D153" s="186" t="s">
        <v>119</v>
      </c>
      <c r="E153" s="187" t="s">
        <v>521</v>
      </c>
      <c r="F153" s="188" t="s">
        <v>522</v>
      </c>
      <c r="G153" s="189" t="s">
        <v>293</v>
      </c>
      <c r="H153" s="190">
        <v>1626</v>
      </c>
      <c r="I153" s="191"/>
      <c r="J153" s="192">
        <f>ROUND(I153*H153,2)</f>
        <v>0</v>
      </c>
      <c r="K153" s="188" t="s">
        <v>131</v>
      </c>
      <c r="L153" s="39"/>
      <c r="M153" s="193" t="s">
        <v>1</v>
      </c>
      <c r="N153" s="194" t="s">
        <v>41</v>
      </c>
      <c r="O153" s="71"/>
      <c r="P153" s="195">
        <f>O153*H153</f>
        <v>0</v>
      </c>
      <c r="Q153" s="195">
        <v>5.0000000000000002E-5</v>
      </c>
      <c r="R153" s="195">
        <f>Q153*H153</f>
        <v>8.1299999999999997E-2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263</v>
      </c>
      <c r="AT153" s="197" t="s">
        <v>119</v>
      </c>
      <c r="AU153" s="197" t="s">
        <v>86</v>
      </c>
      <c r="AY153" s="17" t="s">
        <v>118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84</v>
      </c>
      <c r="BK153" s="198">
        <f>ROUND(I153*H153,2)</f>
        <v>0</v>
      </c>
      <c r="BL153" s="17" t="s">
        <v>263</v>
      </c>
      <c r="BM153" s="197" t="s">
        <v>523</v>
      </c>
    </row>
    <row r="154" spans="1:65" s="14" customFormat="1" ht="11.25" x14ac:dyDescent="0.2">
      <c r="B154" s="215"/>
      <c r="C154" s="216"/>
      <c r="D154" s="206" t="s">
        <v>190</v>
      </c>
      <c r="E154" s="217" t="s">
        <v>1</v>
      </c>
      <c r="F154" s="218" t="s">
        <v>524</v>
      </c>
      <c r="G154" s="216"/>
      <c r="H154" s="219">
        <v>1626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190</v>
      </c>
      <c r="AU154" s="225" t="s">
        <v>86</v>
      </c>
      <c r="AV154" s="14" t="s">
        <v>86</v>
      </c>
      <c r="AW154" s="14" t="s">
        <v>32</v>
      </c>
      <c r="AX154" s="14" t="s">
        <v>84</v>
      </c>
      <c r="AY154" s="225" t="s">
        <v>118</v>
      </c>
    </row>
    <row r="155" spans="1:65" s="2" customFormat="1" ht="24.2" customHeight="1" x14ac:dyDescent="0.2">
      <c r="A155" s="34"/>
      <c r="B155" s="35"/>
      <c r="C155" s="237" t="s">
        <v>160</v>
      </c>
      <c r="D155" s="237" t="s">
        <v>277</v>
      </c>
      <c r="E155" s="238" t="s">
        <v>525</v>
      </c>
      <c r="F155" s="239" t="s">
        <v>526</v>
      </c>
      <c r="G155" s="240" t="s">
        <v>200</v>
      </c>
      <c r="H155" s="241">
        <v>255.4</v>
      </c>
      <c r="I155" s="242"/>
      <c r="J155" s="243">
        <f>ROUND(I155*H155,2)</f>
        <v>0</v>
      </c>
      <c r="K155" s="239" t="s">
        <v>131</v>
      </c>
      <c r="L155" s="244"/>
      <c r="M155" s="245" t="s">
        <v>1</v>
      </c>
      <c r="N155" s="246" t="s">
        <v>41</v>
      </c>
      <c r="O155" s="71"/>
      <c r="P155" s="195">
        <f>O155*H155</f>
        <v>0</v>
      </c>
      <c r="Q155" s="195">
        <v>3.4299999999999999E-3</v>
      </c>
      <c r="R155" s="195">
        <f>Q155*H155</f>
        <v>0.87602199999999997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337</v>
      </c>
      <c r="AT155" s="197" t="s">
        <v>277</v>
      </c>
      <c r="AU155" s="197" t="s">
        <v>86</v>
      </c>
      <c r="AY155" s="17" t="s">
        <v>118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84</v>
      </c>
      <c r="BK155" s="198">
        <f>ROUND(I155*H155,2)</f>
        <v>0</v>
      </c>
      <c r="BL155" s="17" t="s">
        <v>263</v>
      </c>
      <c r="BM155" s="197" t="s">
        <v>527</v>
      </c>
    </row>
    <row r="156" spans="1:65" s="13" customFormat="1" ht="11.25" x14ac:dyDescent="0.2">
      <c r="B156" s="204"/>
      <c r="C156" s="205"/>
      <c r="D156" s="206" t="s">
        <v>190</v>
      </c>
      <c r="E156" s="207" t="s">
        <v>1</v>
      </c>
      <c r="F156" s="208" t="s">
        <v>528</v>
      </c>
      <c r="G156" s="205"/>
      <c r="H156" s="207" t="s">
        <v>1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190</v>
      </c>
      <c r="AU156" s="214" t="s">
        <v>86</v>
      </c>
      <c r="AV156" s="13" t="s">
        <v>84</v>
      </c>
      <c r="AW156" s="13" t="s">
        <v>32</v>
      </c>
      <c r="AX156" s="13" t="s">
        <v>76</v>
      </c>
      <c r="AY156" s="214" t="s">
        <v>118</v>
      </c>
    </row>
    <row r="157" spans="1:65" s="14" customFormat="1" ht="11.25" x14ac:dyDescent="0.2">
      <c r="B157" s="215"/>
      <c r="C157" s="216"/>
      <c r="D157" s="206" t="s">
        <v>190</v>
      </c>
      <c r="E157" s="217" t="s">
        <v>1</v>
      </c>
      <c r="F157" s="218" t="s">
        <v>529</v>
      </c>
      <c r="G157" s="216"/>
      <c r="H157" s="219">
        <v>105.3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190</v>
      </c>
      <c r="AU157" s="225" t="s">
        <v>86</v>
      </c>
      <c r="AV157" s="14" t="s">
        <v>86</v>
      </c>
      <c r="AW157" s="14" t="s">
        <v>32</v>
      </c>
      <c r="AX157" s="14" t="s">
        <v>76</v>
      </c>
      <c r="AY157" s="225" t="s">
        <v>118</v>
      </c>
    </row>
    <row r="158" spans="1:65" s="13" customFormat="1" ht="11.25" x14ac:dyDescent="0.2">
      <c r="B158" s="204"/>
      <c r="C158" s="205"/>
      <c r="D158" s="206" t="s">
        <v>190</v>
      </c>
      <c r="E158" s="207" t="s">
        <v>1</v>
      </c>
      <c r="F158" s="208" t="s">
        <v>530</v>
      </c>
      <c r="G158" s="205"/>
      <c r="H158" s="207" t="s">
        <v>1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190</v>
      </c>
      <c r="AU158" s="214" t="s">
        <v>86</v>
      </c>
      <c r="AV158" s="13" t="s">
        <v>84</v>
      </c>
      <c r="AW158" s="13" t="s">
        <v>32</v>
      </c>
      <c r="AX158" s="13" t="s">
        <v>76</v>
      </c>
      <c r="AY158" s="214" t="s">
        <v>118</v>
      </c>
    </row>
    <row r="159" spans="1:65" s="14" customFormat="1" ht="11.25" x14ac:dyDescent="0.2">
      <c r="B159" s="215"/>
      <c r="C159" s="216"/>
      <c r="D159" s="206" t="s">
        <v>190</v>
      </c>
      <c r="E159" s="217" t="s">
        <v>1</v>
      </c>
      <c r="F159" s="218" t="s">
        <v>531</v>
      </c>
      <c r="G159" s="216"/>
      <c r="H159" s="219">
        <v>150.1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190</v>
      </c>
      <c r="AU159" s="225" t="s">
        <v>86</v>
      </c>
      <c r="AV159" s="14" t="s">
        <v>86</v>
      </c>
      <c r="AW159" s="14" t="s">
        <v>32</v>
      </c>
      <c r="AX159" s="14" t="s">
        <v>76</v>
      </c>
      <c r="AY159" s="225" t="s">
        <v>118</v>
      </c>
    </row>
    <row r="160" spans="1:65" s="15" customFormat="1" ht="11.25" x14ac:dyDescent="0.2">
      <c r="B160" s="226"/>
      <c r="C160" s="227"/>
      <c r="D160" s="206" t="s">
        <v>190</v>
      </c>
      <c r="E160" s="228" t="s">
        <v>1</v>
      </c>
      <c r="F160" s="229" t="s">
        <v>214</v>
      </c>
      <c r="G160" s="227"/>
      <c r="H160" s="230">
        <v>255.4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190</v>
      </c>
      <c r="AU160" s="236" t="s">
        <v>86</v>
      </c>
      <c r="AV160" s="15" t="s">
        <v>133</v>
      </c>
      <c r="AW160" s="15" t="s">
        <v>32</v>
      </c>
      <c r="AX160" s="15" t="s">
        <v>84</v>
      </c>
      <c r="AY160" s="236" t="s">
        <v>118</v>
      </c>
    </row>
    <row r="161" spans="1:65" s="2" customFormat="1" ht="24.2" customHeight="1" x14ac:dyDescent="0.2">
      <c r="A161" s="34"/>
      <c r="B161" s="35"/>
      <c r="C161" s="237" t="s">
        <v>8</v>
      </c>
      <c r="D161" s="237" t="s">
        <v>277</v>
      </c>
      <c r="E161" s="238" t="s">
        <v>532</v>
      </c>
      <c r="F161" s="239" t="s">
        <v>533</v>
      </c>
      <c r="G161" s="240" t="s">
        <v>200</v>
      </c>
      <c r="H161" s="241">
        <v>295</v>
      </c>
      <c r="I161" s="242"/>
      <c r="J161" s="243">
        <f>ROUND(I161*H161,2)</f>
        <v>0</v>
      </c>
      <c r="K161" s="239" t="s">
        <v>131</v>
      </c>
      <c r="L161" s="244"/>
      <c r="M161" s="245" t="s">
        <v>1</v>
      </c>
      <c r="N161" s="246" t="s">
        <v>41</v>
      </c>
      <c r="O161" s="71"/>
      <c r="P161" s="195">
        <f>O161*H161</f>
        <v>0</v>
      </c>
      <c r="Q161" s="195">
        <v>2.2699999999999999E-3</v>
      </c>
      <c r="R161" s="195">
        <f>Q161*H161</f>
        <v>0.66964999999999997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337</v>
      </c>
      <c r="AT161" s="197" t="s">
        <v>277</v>
      </c>
      <c r="AU161" s="197" t="s">
        <v>86</v>
      </c>
      <c r="AY161" s="17" t="s">
        <v>118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84</v>
      </c>
      <c r="BK161" s="198">
        <f>ROUND(I161*H161,2)</f>
        <v>0</v>
      </c>
      <c r="BL161" s="17" t="s">
        <v>263</v>
      </c>
      <c r="BM161" s="197" t="s">
        <v>534</v>
      </c>
    </row>
    <row r="162" spans="1:65" s="13" customFormat="1" ht="11.25" x14ac:dyDescent="0.2">
      <c r="B162" s="204"/>
      <c r="C162" s="205"/>
      <c r="D162" s="206" t="s">
        <v>190</v>
      </c>
      <c r="E162" s="207" t="s">
        <v>1</v>
      </c>
      <c r="F162" s="208" t="s">
        <v>535</v>
      </c>
      <c r="G162" s="205"/>
      <c r="H162" s="207" t="s">
        <v>1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190</v>
      </c>
      <c r="AU162" s="214" t="s">
        <v>86</v>
      </c>
      <c r="AV162" s="13" t="s">
        <v>84</v>
      </c>
      <c r="AW162" s="13" t="s">
        <v>32</v>
      </c>
      <c r="AX162" s="13" t="s">
        <v>76</v>
      </c>
      <c r="AY162" s="214" t="s">
        <v>118</v>
      </c>
    </row>
    <row r="163" spans="1:65" s="14" customFormat="1" ht="11.25" x14ac:dyDescent="0.2">
      <c r="B163" s="215"/>
      <c r="C163" s="216"/>
      <c r="D163" s="206" t="s">
        <v>190</v>
      </c>
      <c r="E163" s="217" t="s">
        <v>1</v>
      </c>
      <c r="F163" s="218" t="s">
        <v>536</v>
      </c>
      <c r="G163" s="216"/>
      <c r="H163" s="219">
        <v>147.5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190</v>
      </c>
      <c r="AU163" s="225" t="s">
        <v>86</v>
      </c>
      <c r="AV163" s="14" t="s">
        <v>86</v>
      </c>
      <c r="AW163" s="14" t="s">
        <v>32</v>
      </c>
      <c r="AX163" s="14" t="s">
        <v>76</v>
      </c>
      <c r="AY163" s="225" t="s">
        <v>118</v>
      </c>
    </row>
    <row r="164" spans="1:65" s="13" customFormat="1" ht="11.25" x14ac:dyDescent="0.2">
      <c r="B164" s="204"/>
      <c r="C164" s="205"/>
      <c r="D164" s="206" t="s">
        <v>190</v>
      </c>
      <c r="E164" s="207" t="s">
        <v>1</v>
      </c>
      <c r="F164" s="208" t="s">
        <v>537</v>
      </c>
      <c r="G164" s="205"/>
      <c r="H164" s="207" t="s">
        <v>1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190</v>
      </c>
      <c r="AU164" s="214" t="s">
        <v>86</v>
      </c>
      <c r="AV164" s="13" t="s">
        <v>84</v>
      </c>
      <c r="AW164" s="13" t="s">
        <v>32</v>
      </c>
      <c r="AX164" s="13" t="s">
        <v>76</v>
      </c>
      <c r="AY164" s="214" t="s">
        <v>118</v>
      </c>
    </row>
    <row r="165" spans="1:65" s="14" customFormat="1" ht="11.25" x14ac:dyDescent="0.2">
      <c r="B165" s="215"/>
      <c r="C165" s="216"/>
      <c r="D165" s="206" t="s">
        <v>190</v>
      </c>
      <c r="E165" s="217" t="s">
        <v>1</v>
      </c>
      <c r="F165" s="218" t="s">
        <v>536</v>
      </c>
      <c r="G165" s="216"/>
      <c r="H165" s="219">
        <v>147.5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190</v>
      </c>
      <c r="AU165" s="225" t="s">
        <v>86</v>
      </c>
      <c r="AV165" s="14" t="s">
        <v>86</v>
      </c>
      <c r="AW165" s="14" t="s">
        <v>32</v>
      </c>
      <c r="AX165" s="14" t="s">
        <v>76</v>
      </c>
      <c r="AY165" s="225" t="s">
        <v>118</v>
      </c>
    </row>
    <row r="166" spans="1:65" s="15" customFormat="1" ht="11.25" x14ac:dyDescent="0.2">
      <c r="B166" s="226"/>
      <c r="C166" s="227"/>
      <c r="D166" s="206" t="s">
        <v>190</v>
      </c>
      <c r="E166" s="228" t="s">
        <v>1</v>
      </c>
      <c r="F166" s="229" t="s">
        <v>214</v>
      </c>
      <c r="G166" s="227"/>
      <c r="H166" s="230">
        <v>295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190</v>
      </c>
      <c r="AU166" s="236" t="s">
        <v>86</v>
      </c>
      <c r="AV166" s="15" t="s">
        <v>133</v>
      </c>
      <c r="AW166" s="15" t="s">
        <v>32</v>
      </c>
      <c r="AX166" s="15" t="s">
        <v>84</v>
      </c>
      <c r="AY166" s="236" t="s">
        <v>118</v>
      </c>
    </row>
    <row r="167" spans="1:65" s="2" customFormat="1" ht="24.2" customHeight="1" x14ac:dyDescent="0.2">
      <c r="A167" s="34"/>
      <c r="B167" s="35"/>
      <c r="C167" s="237" t="s">
        <v>167</v>
      </c>
      <c r="D167" s="237" t="s">
        <v>277</v>
      </c>
      <c r="E167" s="238" t="s">
        <v>538</v>
      </c>
      <c r="F167" s="239" t="s">
        <v>539</v>
      </c>
      <c r="G167" s="240" t="s">
        <v>200</v>
      </c>
      <c r="H167" s="241">
        <v>50.74</v>
      </c>
      <c r="I167" s="242"/>
      <c r="J167" s="243">
        <f>ROUND(I167*H167,2)</f>
        <v>0</v>
      </c>
      <c r="K167" s="239" t="s">
        <v>131</v>
      </c>
      <c r="L167" s="244"/>
      <c r="M167" s="245" t="s">
        <v>1</v>
      </c>
      <c r="N167" s="246" t="s">
        <v>41</v>
      </c>
      <c r="O167" s="71"/>
      <c r="P167" s="195">
        <f>O167*H167</f>
        <v>0</v>
      </c>
      <c r="Q167" s="195">
        <v>1.5900000000000001E-3</v>
      </c>
      <c r="R167" s="195">
        <f>Q167*H167</f>
        <v>8.0676600000000001E-2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337</v>
      </c>
      <c r="AT167" s="197" t="s">
        <v>277</v>
      </c>
      <c r="AU167" s="197" t="s">
        <v>86</v>
      </c>
      <c r="AY167" s="17" t="s">
        <v>118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84</v>
      </c>
      <c r="BK167" s="198">
        <f>ROUND(I167*H167,2)</f>
        <v>0</v>
      </c>
      <c r="BL167" s="17" t="s">
        <v>263</v>
      </c>
      <c r="BM167" s="197" t="s">
        <v>540</v>
      </c>
    </row>
    <row r="168" spans="1:65" s="13" customFormat="1" ht="11.25" x14ac:dyDescent="0.2">
      <c r="B168" s="204"/>
      <c r="C168" s="205"/>
      <c r="D168" s="206" t="s">
        <v>190</v>
      </c>
      <c r="E168" s="207" t="s">
        <v>1</v>
      </c>
      <c r="F168" s="208" t="s">
        <v>541</v>
      </c>
      <c r="G168" s="205"/>
      <c r="H168" s="207" t="s">
        <v>1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190</v>
      </c>
      <c r="AU168" s="214" t="s">
        <v>86</v>
      </c>
      <c r="AV168" s="13" t="s">
        <v>84</v>
      </c>
      <c r="AW168" s="13" t="s">
        <v>32</v>
      </c>
      <c r="AX168" s="13" t="s">
        <v>76</v>
      </c>
      <c r="AY168" s="214" t="s">
        <v>118</v>
      </c>
    </row>
    <row r="169" spans="1:65" s="14" customFormat="1" ht="11.25" x14ac:dyDescent="0.2">
      <c r="B169" s="215"/>
      <c r="C169" s="216"/>
      <c r="D169" s="206" t="s">
        <v>190</v>
      </c>
      <c r="E169" s="217" t="s">
        <v>1</v>
      </c>
      <c r="F169" s="218" t="s">
        <v>542</v>
      </c>
      <c r="G169" s="216"/>
      <c r="H169" s="219">
        <v>50.74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190</v>
      </c>
      <c r="AU169" s="225" t="s">
        <v>86</v>
      </c>
      <c r="AV169" s="14" t="s">
        <v>86</v>
      </c>
      <c r="AW169" s="14" t="s">
        <v>32</v>
      </c>
      <c r="AX169" s="14" t="s">
        <v>84</v>
      </c>
      <c r="AY169" s="225" t="s">
        <v>118</v>
      </c>
    </row>
    <row r="170" spans="1:65" s="2" customFormat="1" ht="16.5" customHeight="1" x14ac:dyDescent="0.2">
      <c r="A170" s="34"/>
      <c r="B170" s="35"/>
      <c r="C170" s="237" t="s">
        <v>171</v>
      </c>
      <c r="D170" s="237" t="s">
        <v>277</v>
      </c>
      <c r="E170" s="238" t="s">
        <v>149</v>
      </c>
      <c r="F170" s="239" t="s">
        <v>543</v>
      </c>
      <c r="G170" s="240" t="s">
        <v>122</v>
      </c>
      <c r="H170" s="241">
        <v>1</v>
      </c>
      <c r="I170" s="242"/>
      <c r="J170" s="243">
        <f>ROUND(I170*H170,2)</f>
        <v>0</v>
      </c>
      <c r="K170" s="239" t="s">
        <v>1</v>
      </c>
      <c r="L170" s="244"/>
      <c r="M170" s="245" t="s">
        <v>1</v>
      </c>
      <c r="N170" s="246" t="s">
        <v>41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337</v>
      </c>
      <c r="AT170" s="197" t="s">
        <v>277</v>
      </c>
      <c r="AU170" s="197" t="s">
        <v>86</v>
      </c>
      <c r="AY170" s="17" t="s">
        <v>118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84</v>
      </c>
      <c r="BK170" s="198">
        <f>ROUND(I170*H170,2)</f>
        <v>0</v>
      </c>
      <c r="BL170" s="17" t="s">
        <v>263</v>
      </c>
      <c r="BM170" s="197" t="s">
        <v>544</v>
      </c>
    </row>
    <row r="171" spans="1:65" s="14" customFormat="1" ht="11.25" x14ac:dyDescent="0.2">
      <c r="B171" s="215"/>
      <c r="C171" s="216"/>
      <c r="D171" s="206" t="s">
        <v>190</v>
      </c>
      <c r="E171" s="217" t="s">
        <v>1</v>
      </c>
      <c r="F171" s="218" t="s">
        <v>84</v>
      </c>
      <c r="G171" s="216"/>
      <c r="H171" s="219">
        <v>1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190</v>
      </c>
      <c r="AU171" s="225" t="s">
        <v>86</v>
      </c>
      <c r="AV171" s="14" t="s">
        <v>86</v>
      </c>
      <c r="AW171" s="14" t="s">
        <v>32</v>
      </c>
      <c r="AX171" s="14" t="s">
        <v>84</v>
      </c>
      <c r="AY171" s="225" t="s">
        <v>118</v>
      </c>
    </row>
    <row r="172" spans="1:65" s="2" customFormat="1" ht="16.5" customHeight="1" x14ac:dyDescent="0.2">
      <c r="A172" s="34"/>
      <c r="B172" s="35"/>
      <c r="C172" s="186" t="s">
        <v>257</v>
      </c>
      <c r="D172" s="186" t="s">
        <v>119</v>
      </c>
      <c r="E172" s="187" t="s">
        <v>545</v>
      </c>
      <c r="F172" s="188" t="s">
        <v>546</v>
      </c>
      <c r="G172" s="189" t="s">
        <v>293</v>
      </c>
      <c r="H172" s="190">
        <v>1626</v>
      </c>
      <c r="I172" s="191"/>
      <c r="J172" s="192">
        <f>ROUND(I172*H172,2)</f>
        <v>0</v>
      </c>
      <c r="K172" s="188" t="s">
        <v>1</v>
      </c>
      <c r="L172" s="39"/>
      <c r="M172" s="193" t="s">
        <v>1</v>
      </c>
      <c r="N172" s="194" t="s">
        <v>41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263</v>
      </c>
      <c r="AT172" s="197" t="s">
        <v>119</v>
      </c>
      <c r="AU172" s="197" t="s">
        <v>86</v>
      </c>
      <c r="AY172" s="17" t="s">
        <v>118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84</v>
      </c>
      <c r="BK172" s="198">
        <f>ROUND(I172*H172,2)</f>
        <v>0</v>
      </c>
      <c r="BL172" s="17" t="s">
        <v>263</v>
      </c>
      <c r="BM172" s="197" t="s">
        <v>547</v>
      </c>
    </row>
    <row r="173" spans="1:65" s="14" customFormat="1" ht="11.25" x14ac:dyDescent="0.2">
      <c r="B173" s="215"/>
      <c r="C173" s="216"/>
      <c r="D173" s="206" t="s">
        <v>190</v>
      </c>
      <c r="E173" s="217" t="s">
        <v>1</v>
      </c>
      <c r="F173" s="218" t="s">
        <v>524</v>
      </c>
      <c r="G173" s="216"/>
      <c r="H173" s="219">
        <v>1626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190</v>
      </c>
      <c r="AU173" s="225" t="s">
        <v>86</v>
      </c>
      <c r="AV173" s="14" t="s">
        <v>86</v>
      </c>
      <c r="AW173" s="14" t="s">
        <v>32</v>
      </c>
      <c r="AX173" s="14" t="s">
        <v>84</v>
      </c>
      <c r="AY173" s="225" t="s">
        <v>118</v>
      </c>
    </row>
    <row r="174" spans="1:65" s="2" customFormat="1" ht="24.2" customHeight="1" x14ac:dyDescent="0.2">
      <c r="A174" s="34"/>
      <c r="B174" s="35"/>
      <c r="C174" s="186" t="s">
        <v>263</v>
      </c>
      <c r="D174" s="186" t="s">
        <v>119</v>
      </c>
      <c r="E174" s="187" t="s">
        <v>548</v>
      </c>
      <c r="F174" s="188" t="s">
        <v>549</v>
      </c>
      <c r="G174" s="189" t="s">
        <v>250</v>
      </c>
      <c r="H174" s="190">
        <v>1.6259999999999999</v>
      </c>
      <c r="I174" s="191"/>
      <c r="J174" s="192">
        <f>ROUND(I174*H174,2)</f>
        <v>0</v>
      </c>
      <c r="K174" s="188" t="s">
        <v>131</v>
      </c>
      <c r="L174" s="39"/>
      <c r="M174" s="193" t="s">
        <v>1</v>
      </c>
      <c r="N174" s="194" t="s">
        <v>41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263</v>
      </c>
      <c r="AT174" s="197" t="s">
        <v>119</v>
      </c>
      <c r="AU174" s="197" t="s">
        <v>86</v>
      </c>
      <c r="AY174" s="17" t="s">
        <v>118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84</v>
      </c>
      <c r="BK174" s="198">
        <f>ROUND(I174*H174,2)</f>
        <v>0</v>
      </c>
      <c r="BL174" s="17" t="s">
        <v>263</v>
      </c>
      <c r="BM174" s="197" t="s">
        <v>550</v>
      </c>
    </row>
    <row r="175" spans="1:65" s="14" customFormat="1" ht="11.25" x14ac:dyDescent="0.2">
      <c r="B175" s="215"/>
      <c r="C175" s="216"/>
      <c r="D175" s="206" t="s">
        <v>190</v>
      </c>
      <c r="E175" s="217" t="s">
        <v>1</v>
      </c>
      <c r="F175" s="218" t="s">
        <v>551</v>
      </c>
      <c r="G175" s="216"/>
      <c r="H175" s="219">
        <v>1.6259999999999999</v>
      </c>
      <c r="I175" s="220"/>
      <c r="J175" s="216"/>
      <c r="K175" s="216"/>
      <c r="L175" s="221"/>
      <c r="M175" s="247"/>
      <c r="N175" s="248"/>
      <c r="O175" s="248"/>
      <c r="P175" s="248"/>
      <c r="Q175" s="248"/>
      <c r="R175" s="248"/>
      <c r="S175" s="248"/>
      <c r="T175" s="249"/>
      <c r="AT175" s="225" t="s">
        <v>190</v>
      </c>
      <c r="AU175" s="225" t="s">
        <v>86</v>
      </c>
      <c r="AV175" s="14" t="s">
        <v>86</v>
      </c>
      <c r="AW175" s="14" t="s">
        <v>32</v>
      </c>
      <c r="AX175" s="14" t="s">
        <v>84</v>
      </c>
      <c r="AY175" s="225" t="s">
        <v>118</v>
      </c>
    </row>
    <row r="176" spans="1:65" s="2" customFormat="1" ht="6.95" customHeight="1" x14ac:dyDescent="0.2">
      <c r="A176" s="3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39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sheetProtection algorithmName="SHA-512" hashValue="CBgcJtBz5L2rsW6d/xMT8CKZ7UDyai5o75Zm5dIz9yDrWwqhw/RuUesA+UILlYRfSz1gGnPzioCgawBuXeCX+A==" saltValue="L9W79zEfLr6kIns/G8uV1afuqausczdG1Y0CqOxoce4ro9O7C/DttbLs8F0IPwYrFHBonckqs2qf3MShLd5WiA==" spinCount="100000" sheet="1" objects="1" scenarios="1" formatColumns="0" formatRows="0" autoFilter="0"/>
  <autoFilter ref="C122:K175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7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94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86</v>
      </c>
    </row>
    <row r="4" spans="1:46" s="1" customFormat="1" ht="24.95" customHeight="1" x14ac:dyDescent="0.2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2" t="s">
        <v>16</v>
      </c>
      <c r="L6" s="20"/>
    </row>
    <row r="7" spans="1:46" s="1" customFormat="1" ht="16.5" customHeight="1" x14ac:dyDescent="0.2">
      <c r="B7" s="20"/>
      <c r="E7" s="291" t="str">
        <f>'Rekapitulace stavby'!K6</f>
        <v>Chodník z Anthroposu do Nového Lískovce - revize 1</v>
      </c>
      <c r="F7" s="292"/>
      <c r="G7" s="292"/>
      <c r="H7" s="292"/>
      <c r="L7" s="20"/>
    </row>
    <row r="8" spans="1:46" s="2" customFormat="1" ht="12" customHeight="1" x14ac:dyDescent="0.2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3" t="s">
        <v>552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22. 4. 2025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9" t="s">
        <v>36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1" t="s">
        <v>38</v>
      </c>
      <c r="G32" s="34"/>
      <c r="H32" s="34"/>
      <c r="I32" s="121" t="s">
        <v>37</v>
      </c>
      <c r="J32" s="121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2" t="s">
        <v>40</v>
      </c>
      <c r="E33" s="112" t="s">
        <v>41</v>
      </c>
      <c r="F33" s="123">
        <f>ROUND((SUM(BE122:BE166)),  2)</f>
        <v>0</v>
      </c>
      <c r="G33" s="34"/>
      <c r="H33" s="34"/>
      <c r="I33" s="124">
        <v>0.21</v>
      </c>
      <c r="J33" s="123">
        <f>ROUND(((SUM(BE122:BE166))*I33),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42</v>
      </c>
      <c r="F34" s="123">
        <f>ROUND((SUM(BF122:BF166)),  2)</f>
        <v>0</v>
      </c>
      <c r="G34" s="34"/>
      <c r="H34" s="34"/>
      <c r="I34" s="124">
        <v>0.12</v>
      </c>
      <c r="J34" s="123">
        <f>ROUND(((SUM(BF122:BF166))*I34),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43</v>
      </c>
      <c r="F35" s="123">
        <f>ROUND((SUM(BG122:BG166)),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44</v>
      </c>
      <c r="F36" s="123">
        <f>ROUND((SUM(BH122:BH166)),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45</v>
      </c>
      <c r="F37" s="123">
        <f>ROUND((SUM(BI122:BI166)),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8" t="str">
        <f>E7</f>
        <v>Chodník z Anthroposu do Nového Lískovce - revize 1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0" t="str">
        <f>E9</f>
        <v>SO 102 - Chodník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Ul. Pisárecká</v>
      </c>
      <c r="G89" s="36"/>
      <c r="H89" s="36"/>
      <c r="I89" s="29" t="s">
        <v>22</v>
      </c>
      <c r="J89" s="66" t="str">
        <f>IF(J12="","",J12)</f>
        <v>22. 4. 2025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Statutární město Brno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Tomáš Ruth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 x14ac:dyDescent="0.2">
      <c r="B97" s="147"/>
      <c r="C97" s="148"/>
      <c r="D97" s="149" t="s">
        <v>176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 x14ac:dyDescent="0.2">
      <c r="B98" s="153"/>
      <c r="C98" s="154"/>
      <c r="D98" s="155" t="s">
        <v>177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 x14ac:dyDescent="0.2">
      <c r="B99" s="153"/>
      <c r="C99" s="154"/>
      <c r="D99" s="155" t="s">
        <v>178</v>
      </c>
      <c r="E99" s="156"/>
      <c r="F99" s="156"/>
      <c r="G99" s="156"/>
      <c r="H99" s="156"/>
      <c r="I99" s="156"/>
      <c r="J99" s="157">
        <f>J136</f>
        <v>0</v>
      </c>
      <c r="K99" s="154"/>
      <c r="L99" s="158"/>
    </row>
    <row r="100" spans="1:31" s="10" customFormat="1" ht="19.899999999999999" customHeight="1" x14ac:dyDescent="0.2">
      <c r="B100" s="153"/>
      <c r="C100" s="154"/>
      <c r="D100" s="155" t="s">
        <v>179</v>
      </c>
      <c r="E100" s="156"/>
      <c r="F100" s="156"/>
      <c r="G100" s="156"/>
      <c r="H100" s="156"/>
      <c r="I100" s="156"/>
      <c r="J100" s="157">
        <f>J141</f>
        <v>0</v>
      </c>
      <c r="K100" s="154"/>
      <c r="L100" s="158"/>
    </row>
    <row r="101" spans="1:31" s="10" customFormat="1" ht="19.899999999999999" customHeight="1" x14ac:dyDescent="0.2">
      <c r="B101" s="153"/>
      <c r="C101" s="154"/>
      <c r="D101" s="155" t="s">
        <v>180</v>
      </c>
      <c r="E101" s="156"/>
      <c r="F101" s="156"/>
      <c r="G101" s="156"/>
      <c r="H101" s="156"/>
      <c r="I101" s="156"/>
      <c r="J101" s="157">
        <f>J155</f>
        <v>0</v>
      </c>
      <c r="K101" s="154"/>
      <c r="L101" s="158"/>
    </row>
    <row r="102" spans="1:31" s="10" customFormat="1" ht="19.899999999999999" customHeight="1" x14ac:dyDescent="0.2">
      <c r="B102" s="153"/>
      <c r="C102" s="154"/>
      <c r="D102" s="155" t="s">
        <v>182</v>
      </c>
      <c r="E102" s="156"/>
      <c r="F102" s="156"/>
      <c r="G102" s="156"/>
      <c r="H102" s="156"/>
      <c r="I102" s="156"/>
      <c r="J102" s="157">
        <f>J165</f>
        <v>0</v>
      </c>
      <c r="K102" s="154"/>
      <c r="L102" s="158"/>
    </row>
    <row r="103" spans="1:31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 x14ac:dyDescent="0.2">
      <c r="A109" s="34"/>
      <c r="B109" s="35"/>
      <c r="C109" s="23" t="s">
        <v>104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 x14ac:dyDescent="0.2">
      <c r="A112" s="34"/>
      <c r="B112" s="35"/>
      <c r="C112" s="36"/>
      <c r="D112" s="36"/>
      <c r="E112" s="298" t="str">
        <f>E7</f>
        <v>Chodník z Anthroposu do Nového Lískovce - revize 1</v>
      </c>
      <c r="F112" s="299"/>
      <c r="G112" s="299"/>
      <c r="H112" s="29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96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 x14ac:dyDescent="0.2">
      <c r="A114" s="34"/>
      <c r="B114" s="35"/>
      <c r="C114" s="36"/>
      <c r="D114" s="36"/>
      <c r="E114" s="250" t="str">
        <f>E9</f>
        <v>SO 102 - Chodník</v>
      </c>
      <c r="F114" s="300"/>
      <c r="G114" s="300"/>
      <c r="H114" s="30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9" t="s">
        <v>20</v>
      </c>
      <c r="D116" s="36"/>
      <c r="E116" s="36"/>
      <c r="F116" s="27" t="str">
        <f>F12</f>
        <v>Ul. Pisárecká</v>
      </c>
      <c r="G116" s="36"/>
      <c r="H116" s="36"/>
      <c r="I116" s="29" t="s">
        <v>22</v>
      </c>
      <c r="J116" s="66" t="str">
        <f>IF(J12="","",J12)</f>
        <v>22. 4. 2025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 x14ac:dyDescent="0.2">
      <c r="A118" s="34"/>
      <c r="B118" s="35"/>
      <c r="C118" s="29" t="s">
        <v>24</v>
      </c>
      <c r="D118" s="36"/>
      <c r="E118" s="36"/>
      <c r="F118" s="27" t="str">
        <f>E15</f>
        <v>Statutární město Brno</v>
      </c>
      <c r="G118" s="36"/>
      <c r="H118" s="36"/>
      <c r="I118" s="29" t="s">
        <v>30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Tomáš Ruth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 x14ac:dyDescent="0.2">
      <c r="A121" s="159"/>
      <c r="B121" s="160"/>
      <c r="C121" s="161" t="s">
        <v>105</v>
      </c>
      <c r="D121" s="162" t="s">
        <v>61</v>
      </c>
      <c r="E121" s="162" t="s">
        <v>57</v>
      </c>
      <c r="F121" s="162" t="s">
        <v>58</v>
      </c>
      <c r="G121" s="162" t="s">
        <v>106</v>
      </c>
      <c r="H121" s="162" t="s">
        <v>107</v>
      </c>
      <c r="I121" s="162" t="s">
        <v>108</v>
      </c>
      <c r="J121" s="162" t="s">
        <v>100</v>
      </c>
      <c r="K121" s="163" t="s">
        <v>109</v>
      </c>
      <c r="L121" s="164"/>
      <c r="M121" s="75" t="s">
        <v>1</v>
      </c>
      <c r="N121" s="76" t="s">
        <v>40</v>
      </c>
      <c r="O121" s="76" t="s">
        <v>110</v>
      </c>
      <c r="P121" s="76" t="s">
        <v>111</v>
      </c>
      <c r="Q121" s="76" t="s">
        <v>112</v>
      </c>
      <c r="R121" s="76" t="s">
        <v>113</v>
      </c>
      <c r="S121" s="76" t="s">
        <v>114</v>
      </c>
      <c r="T121" s="77" t="s">
        <v>115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 x14ac:dyDescent="0.25">
      <c r="A122" s="34"/>
      <c r="B122" s="35"/>
      <c r="C122" s="82" t="s">
        <v>116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</f>
        <v>0</v>
      </c>
      <c r="Q122" s="79"/>
      <c r="R122" s="167">
        <f>R123</f>
        <v>0.40123999999999999</v>
      </c>
      <c r="S122" s="79"/>
      <c r="T122" s="168">
        <f>T123</f>
        <v>0.254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102</v>
      </c>
      <c r="BK122" s="169">
        <f>BK123</f>
        <v>0</v>
      </c>
    </row>
    <row r="123" spans="1:65" s="12" customFormat="1" ht="25.9" customHeight="1" x14ac:dyDescent="0.2">
      <c r="B123" s="170"/>
      <c r="C123" s="171"/>
      <c r="D123" s="172" t="s">
        <v>75</v>
      </c>
      <c r="E123" s="173" t="s">
        <v>183</v>
      </c>
      <c r="F123" s="173" t="s">
        <v>184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P124+P136+P141+P155+P165</f>
        <v>0</v>
      </c>
      <c r="Q123" s="178"/>
      <c r="R123" s="179">
        <f>R124+R136+R141+R155+R165</f>
        <v>0.40123999999999999</v>
      </c>
      <c r="S123" s="178"/>
      <c r="T123" s="180">
        <f>T124+T136+T141+T155+T165</f>
        <v>0.254</v>
      </c>
      <c r="AR123" s="181" t="s">
        <v>84</v>
      </c>
      <c r="AT123" s="182" t="s">
        <v>75</v>
      </c>
      <c r="AU123" s="182" t="s">
        <v>76</v>
      </c>
      <c r="AY123" s="181" t="s">
        <v>118</v>
      </c>
      <c r="BK123" s="183">
        <f>BK124+BK136+BK141+BK155+BK165</f>
        <v>0</v>
      </c>
    </row>
    <row r="124" spans="1:65" s="12" customFormat="1" ht="22.9" customHeight="1" x14ac:dyDescent="0.2">
      <c r="B124" s="170"/>
      <c r="C124" s="171"/>
      <c r="D124" s="172" t="s">
        <v>75</v>
      </c>
      <c r="E124" s="184" t="s">
        <v>84</v>
      </c>
      <c r="F124" s="184" t="s">
        <v>185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SUM(P125:P135)</f>
        <v>0</v>
      </c>
      <c r="Q124" s="178"/>
      <c r="R124" s="179">
        <f>SUM(R125:R135)</f>
        <v>0</v>
      </c>
      <c r="S124" s="178"/>
      <c r="T124" s="180">
        <f>SUM(T125:T135)</f>
        <v>0</v>
      </c>
      <c r="AR124" s="181" t="s">
        <v>84</v>
      </c>
      <c r="AT124" s="182" t="s">
        <v>75</v>
      </c>
      <c r="AU124" s="182" t="s">
        <v>84</v>
      </c>
      <c r="AY124" s="181" t="s">
        <v>118</v>
      </c>
      <c r="BK124" s="183">
        <f>SUM(BK125:BK135)</f>
        <v>0</v>
      </c>
    </row>
    <row r="125" spans="1:65" s="2" customFormat="1" ht="37.9" customHeight="1" x14ac:dyDescent="0.2">
      <c r="A125" s="34"/>
      <c r="B125" s="35"/>
      <c r="C125" s="186" t="s">
        <v>84</v>
      </c>
      <c r="D125" s="186" t="s">
        <v>119</v>
      </c>
      <c r="E125" s="187" t="s">
        <v>223</v>
      </c>
      <c r="F125" s="188" t="s">
        <v>224</v>
      </c>
      <c r="G125" s="189" t="s">
        <v>225</v>
      </c>
      <c r="H125" s="190">
        <v>27</v>
      </c>
      <c r="I125" s="191"/>
      <c r="J125" s="192">
        <f>ROUND(I125*H125,2)</f>
        <v>0</v>
      </c>
      <c r="K125" s="188" t="s">
        <v>131</v>
      </c>
      <c r="L125" s="39"/>
      <c r="M125" s="193" t="s">
        <v>1</v>
      </c>
      <c r="N125" s="194" t="s">
        <v>41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133</v>
      </c>
      <c r="AT125" s="197" t="s">
        <v>119</v>
      </c>
      <c r="AU125" s="197" t="s">
        <v>86</v>
      </c>
      <c r="AY125" s="17" t="s">
        <v>118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84</v>
      </c>
      <c r="BK125" s="198">
        <f>ROUND(I125*H125,2)</f>
        <v>0</v>
      </c>
      <c r="BL125" s="17" t="s">
        <v>133</v>
      </c>
      <c r="BM125" s="197" t="s">
        <v>226</v>
      </c>
    </row>
    <row r="126" spans="1:65" s="13" customFormat="1" ht="22.5" x14ac:dyDescent="0.2">
      <c r="B126" s="204"/>
      <c r="C126" s="205"/>
      <c r="D126" s="206" t="s">
        <v>190</v>
      </c>
      <c r="E126" s="207" t="s">
        <v>1</v>
      </c>
      <c r="F126" s="208" t="s">
        <v>202</v>
      </c>
      <c r="G126" s="205"/>
      <c r="H126" s="207" t="s">
        <v>1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190</v>
      </c>
      <c r="AU126" s="214" t="s">
        <v>86</v>
      </c>
      <c r="AV126" s="13" t="s">
        <v>84</v>
      </c>
      <c r="AW126" s="13" t="s">
        <v>32</v>
      </c>
      <c r="AX126" s="13" t="s">
        <v>76</v>
      </c>
      <c r="AY126" s="214" t="s">
        <v>118</v>
      </c>
    </row>
    <row r="127" spans="1:65" s="13" customFormat="1" ht="11.25" x14ac:dyDescent="0.2">
      <c r="B127" s="204"/>
      <c r="C127" s="205"/>
      <c r="D127" s="206" t="s">
        <v>190</v>
      </c>
      <c r="E127" s="207" t="s">
        <v>1</v>
      </c>
      <c r="F127" s="208" t="s">
        <v>227</v>
      </c>
      <c r="G127" s="205"/>
      <c r="H127" s="207" t="s">
        <v>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190</v>
      </c>
      <c r="AU127" s="214" t="s">
        <v>86</v>
      </c>
      <c r="AV127" s="13" t="s">
        <v>84</v>
      </c>
      <c r="AW127" s="13" t="s">
        <v>32</v>
      </c>
      <c r="AX127" s="13" t="s">
        <v>76</v>
      </c>
      <c r="AY127" s="214" t="s">
        <v>118</v>
      </c>
    </row>
    <row r="128" spans="1:65" s="14" customFormat="1" ht="11.25" x14ac:dyDescent="0.2">
      <c r="B128" s="215"/>
      <c r="C128" s="216"/>
      <c r="D128" s="206" t="s">
        <v>190</v>
      </c>
      <c r="E128" s="217" t="s">
        <v>1</v>
      </c>
      <c r="F128" s="218" t="s">
        <v>553</v>
      </c>
      <c r="G128" s="216"/>
      <c r="H128" s="219">
        <v>27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190</v>
      </c>
      <c r="AU128" s="225" t="s">
        <v>86</v>
      </c>
      <c r="AV128" s="14" t="s">
        <v>86</v>
      </c>
      <c r="AW128" s="14" t="s">
        <v>32</v>
      </c>
      <c r="AX128" s="14" t="s">
        <v>84</v>
      </c>
      <c r="AY128" s="225" t="s">
        <v>118</v>
      </c>
    </row>
    <row r="129" spans="1:65" s="2" customFormat="1" ht="33" customHeight="1" x14ac:dyDescent="0.2">
      <c r="A129" s="34"/>
      <c r="B129" s="35"/>
      <c r="C129" s="186" t="s">
        <v>86</v>
      </c>
      <c r="D129" s="186" t="s">
        <v>119</v>
      </c>
      <c r="E129" s="187" t="s">
        <v>244</v>
      </c>
      <c r="F129" s="188" t="s">
        <v>245</v>
      </c>
      <c r="G129" s="189" t="s">
        <v>225</v>
      </c>
      <c r="H129" s="190">
        <v>27</v>
      </c>
      <c r="I129" s="191"/>
      <c r="J129" s="192">
        <f>ROUND(I129*H129,2)</f>
        <v>0</v>
      </c>
      <c r="K129" s="188" t="s">
        <v>131</v>
      </c>
      <c r="L129" s="39"/>
      <c r="M129" s="193" t="s">
        <v>1</v>
      </c>
      <c r="N129" s="194" t="s">
        <v>41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133</v>
      </c>
      <c r="AT129" s="197" t="s">
        <v>119</v>
      </c>
      <c r="AU129" s="197" t="s">
        <v>86</v>
      </c>
      <c r="AY129" s="17" t="s">
        <v>118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84</v>
      </c>
      <c r="BK129" s="198">
        <f>ROUND(I129*H129,2)</f>
        <v>0</v>
      </c>
      <c r="BL129" s="17" t="s">
        <v>133</v>
      </c>
      <c r="BM129" s="197" t="s">
        <v>246</v>
      </c>
    </row>
    <row r="130" spans="1:65" s="14" customFormat="1" ht="11.25" x14ac:dyDescent="0.2">
      <c r="B130" s="215"/>
      <c r="C130" s="216"/>
      <c r="D130" s="206" t="s">
        <v>190</v>
      </c>
      <c r="E130" s="217" t="s">
        <v>1</v>
      </c>
      <c r="F130" s="218" t="s">
        <v>316</v>
      </c>
      <c r="G130" s="216"/>
      <c r="H130" s="219">
        <v>27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190</v>
      </c>
      <c r="AU130" s="225" t="s">
        <v>86</v>
      </c>
      <c r="AV130" s="14" t="s">
        <v>86</v>
      </c>
      <c r="AW130" s="14" t="s">
        <v>32</v>
      </c>
      <c r="AX130" s="14" t="s">
        <v>84</v>
      </c>
      <c r="AY130" s="225" t="s">
        <v>118</v>
      </c>
    </row>
    <row r="131" spans="1:65" s="2" customFormat="1" ht="33" customHeight="1" x14ac:dyDescent="0.2">
      <c r="A131" s="34"/>
      <c r="B131" s="35"/>
      <c r="C131" s="186" t="s">
        <v>128</v>
      </c>
      <c r="D131" s="186" t="s">
        <v>119</v>
      </c>
      <c r="E131" s="187" t="s">
        <v>248</v>
      </c>
      <c r="F131" s="188" t="s">
        <v>249</v>
      </c>
      <c r="G131" s="189" t="s">
        <v>250</v>
      </c>
      <c r="H131" s="190">
        <v>48.6</v>
      </c>
      <c r="I131" s="191"/>
      <c r="J131" s="192">
        <f>ROUND(I131*H131,2)</f>
        <v>0</v>
      </c>
      <c r="K131" s="188" t="s">
        <v>131</v>
      </c>
      <c r="L131" s="39"/>
      <c r="M131" s="193" t="s">
        <v>1</v>
      </c>
      <c r="N131" s="194" t="s">
        <v>41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133</v>
      </c>
      <c r="AT131" s="197" t="s">
        <v>119</v>
      </c>
      <c r="AU131" s="197" t="s">
        <v>86</v>
      </c>
      <c r="AY131" s="17" t="s">
        <v>118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84</v>
      </c>
      <c r="BK131" s="198">
        <f>ROUND(I131*H131,2)</f>
        <v>0</v>
      </c>
      <c r="BL131" s="17" t="s">
        <v>133</v>
      </c>
      <c r="BM131" s="197" t="s">
        <v>251</v>
      </c>
    </row>
    <row r="132" spans="1:65" s="14" customFormat="1" ht="11.25" x14ac:dyDescent="0.2">
      <c r="B132" s="215"/>
      <c r="C132" s="216"/>
      <c r="D132" s="206" t="s">
        <v>190</v>
      </c>
      <c r="E132" s="217" t="s">
        <v>1</v>
      </c>
      <c r="F132" s="218" t="s">
        <v>554</v>
      </c>
      <c r="G132" s="216"/>
      <c r="H132" s="219">
        <v>48.6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190</v>
      </c>
      <c r="AU132" s="225" t="s">
        <v>86</v>
      </c>
      <c r="AV132" s="14" t="s">
        <v>86</v>
      </c>
      <c r="AW132" s="14" t="s">
        <v>32</v>
      </c>
      <c r="AX132" s="14" t="s">
        <v>84</v>
      </c>
      <c r="AY132" s="225" t="s">
        <v>118</v>
      </c>
    </row>
    <row r="133" spans="1:65" s="2" customFormat="1" ht="24.2" customHeight="1" x14ac:dyDescent="0.2">
      <c r="A133" s="34"/>
      <c r="B133" s="35"/>
      <c r="C133" s="186" t="s">
        <v>133</v>
      </c>
      <c r="D133" s="186" t="s">
        <v>119</v>
      </c>
      <c r="E133" s="187" t="s">
        <v>253</v>
      </c>
      <c r="F133" s="188" t="s">
        <v>254</v>
      </c>
      <c r="G133" s="189" t="s">
        <v>188</v>
      </c>
      <c r="H133" s="190">
        <v>270</v>
      </c>
      <c r="I133" s="191"/>
      <c r="J133" s="192">
        <f>ROUND(I133*H133,2)</f>
        <v>0</v>
      </c>
      <c r="K133" s="188" t="s">
        <v>131</v>
      </c>
      <c r="L133" s="39"/>
      <c r="M133" s="193" t="s">
        <v>1</v>
      </c>
      <c r="N133" s="194" t="s">
        <v>41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133</v>
      </c>
      <c r="AT133" s="197" t="s">
        <v>119</v>
      </c>
      <c r="AU133" s="197" t="s">
        <v>86</v>
      </c>
      <c r="AY133" s="17" t="s">
        <v>118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84</v>
      </c>
      <c r="BK133" s="198">
        <f>ROUND(I133*H133,2)</f>
        <v>0</v>
      </c>
      <c r="BL133" s="17" t="s">
        <v>133</v>
      </c>
      <c r="BM133" s="197" t="s">
        <v>255</v>
      </c>
    </row>
    <row r="134" spans="1:65" s="13" customFormat="1" ht="11.25" x14ac:dyDescent="0.2">
      <c r="B134" s="204"/>
      <c r="C134" s="205"/>
      <c r="D134" s="206" t="s">
        <v>190</v>
      </c>
      <c r="E134" s="207" t="s">
        <v>1</v>
      </c>
      <c r="F134" s="208" t="s">
        <v>227</v>
      </c>
      <c r="G134" s="205"/>
      <c r="H134" s="207" t="s">
        <v>1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190</v>
      </c>
      <c r="AU134" s="214" t="s">
        <v>86</v>
      </c>
      <c r="AV134" s="13" t="s">
        <v>84</v>
      </c>
      <c r="AW134" s="13" t="s">
        <v>32</v>
      </c>
      <c r="AX134" s="13" t="s">
        <v>76</v>
      </c>
      <c r="AY134" s="214" t="s">
        <v>118</v>
      </c>
    </row>
    <row r="135" spans="1:65" s="14" customFormat="1" ht="11.25" x14ac:dyDescent="0.2">
      <c r="B135" s="215"/>
      <c r="C135" s="216"/>
      <c r="D135" s="206" t="s">
        <v>190</v>
      </c>
      <c r="E135" s="217" t="s">
        <v>1</v>
      </c>
      <c r="F135" s="218" t="s">
        <v>555</v>
      </c>
      <c r="G135" s="216"/>
      <c r="H135" s="219">
        <v>270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190</v>
      </c>
      <c r="AU135" s="225" t="s">
        <v>86</v>
      </c>
      <c r="AV135" s="14" t="s">
        <v>86</v>
      </c>
      <c r="AW135" s="14" t="s">
        <v>32</v>
      </c>
      <c r="AX135" s="14" t="s">
        <v>84</v>
      </c>
      <c r="AY135" s="225" t="s">
        <v>118</v>
      </c>
    </row>
    <row r="136" spans="1:65" s="12" customFormat="1" ht="22.9" customHeight="1" x14ac:dyDescent="0.2">
      <c r="B136" s="170"/>
      <c r="C136" s="171"/>
      <c r="D136" s="172" t="s">
        <v>75</v>
      </c>
      <c r="E136" s="184" t="s">
        <v>117</v>
      </c>
      <c r="F136" s="184" t="s">
        <v>310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SUM(P137:P140)</f>
        <v>0</v>
      </c>
      <c r="Q136" s="178"/>
      <c r="R136" s="179">
        <f>SUM(R137:R140)</f>
        <v>0</v>
      </c>
      <c r="S136" s="178"/>
      <c r="T136" s="180">
        <f>SUM(T137:T140)</f>
        <v>0</v>
      </c>
      <c r="AR136" s="181" t="s">
        <v>84</v>
      </c>
      <c r="AT136" s="182" t="s">
        <v>75</v>
      </c>
      <c r="AU136" s="182" t="s">
        <v>84</v>
      </c>
      <c r="AY136" s="181" t="s">
        <v>118</v>
      </c>
      <c r="BK136" s="183">
        <f>SUM(BK137:BK140)</f>
        <v>0</v>
      </c>
    </row>
    <row r="137" spans="1:65" s="2" customFormat="1" ht="24.2" customHeight="1" x14ac:dyDescent="0.2">
      <c r="A137" s="34"/>
      <c r="B137" s="35"/>
      <c r="C137" s="186" t="s">
        <v>117</v>
      </c>
      <c r="D137" s="186" t="s">
        <v>119</v>
      </c>
      <c r="E137" s="187" t="s">
        <v>556</v>
      </c>
      <c r="F137" s="188" t="s">
        <v>557</v>
      </c>
      <c r="G137" s="189" t="s">
        <v>188</v>
      </c>
      <c r="H137" s="190">
        <v>270</v>
      </c>
      <c r="I137" s="191"/>
      <c r="J137" s="192">
        <f>ROUND(I137*H137,2)</f>
        <v>0</v>
      </c>
      <c r="K137" s="188" t="s">
        <v>131</v>
      </c>
      <c r="L137" s="39"/>
      <c r="M137" s="193" t="s">
        <v>1</v>
      </c>
      <c r="N137" s="194" t="s">
        <v>41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133</v>
      </c>
      <c r="AT137" s="197" t="s">
        <v>119</v>
      </c>
      <c r="AU137" s="197" t="s">
        <v>86</v>
      </c>
      <c r="AY137" s="17" t="s">
        <v>118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84</v>
      </c>
      <c r="BK137" s="198">
        <f>ROUND(I137*H137,2)</f>
        <v>0</v>
      </c>
      <c r="BL137" s="17" t="s">
        <v>133</v>
      </c>
      <c r="BM137" s="197" t="s">
        <v>360</v>
      </c>
    </row>
    <row r="138" spans="1:65" s="13" customFormat="1" ht="22.5" x14ac:dyDescent="0.2">
      <c r="B138" s="204"/>
      <c r="C138" s="205"/>
      <c r="D138" s="206" t="s">
        <v>190</v>
      </c>
      <c r="E138" s="207" t="s">
        <v>1</v>
      </c>
      <c r="F138" s="208" t="s">
        <v>202</v>
      </c>
      <c r="G138" s="205"/>
      <c r="H138" s="207" t="s">
        <v>1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190</v>
      </c>
      <c r="AU138" s="214" t="s">
        <v>86</v>
      </c>
      <c r="AV138" s="13" t="s">
        <v>84</v>
      </c>
      <c r="AW138" s="13" t="s">
        <v>32</v>
      </c>
      <c r="AX138" s="13" t="s">
        <v>76</v>
      </c>
      <c r="AY138" s="214" t="s">
        <v>118</v>
      </c>
    </row>
    <row r="139" spans="1:65" s="13" customFormat="1" ht="11.25" x14ac:dyDescent="0.2">
      <c r="B139" s="204"/>
      <c r="C139" s="205"/>
      <c r="D139" s="206" t="s">
        <v>190</v>
      </c>
      <c r="E139" s="207" t="s">
        <v>1</v>
      </c>
      <c r="F139" s="208" t="s">
        <v>558</v>
      </c>
      <c r="G139" s="205"/>
      <c r="H139" s="207" t="s">
        <v>1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190</v>
      </c>
      <c r="AU139" s="214" t="s">
        <v>86</v>
      </c>
      <c r="AV139" s="13" t="s">
        <v>84</v>
      </c>
      <c r="AW139" s="13" t="s">
        <v>32</v>
      </c>
      <c r="AX139" s="13" t="s">
        <v>76</v>
      </c>
      <c r="AY139" s="214" t="s">
        <v>118</v>
      </c>
    </row>
    <row r="140" spans="1:65" s="14" customFormat="1" ht="11.25" x14ac:dyDescent="0.2">
      <c r="B140" s="215"/>
      <c r="C140" s="216"/>
      <c r="D140" s="206" t="s">
        <v>190</v>
      </c>
      <c r="E140" s="217" t="s">
        <v>1</v>
      </c>
      <c r="F140" s="218" t="s">
        <v>555</v>
      </c>
      <c r="G140" s="216"/>
      <c r="H140" s="219">
        <v>270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190</v>
      </c>
      <c r="AU140" s="225" t="s">
        <v>86</v>
      </c>
      <c r="AV140" s="14" t="s">
        <v>86</v>
      </c>
      <c r="AW140" s="14" t="s">
        <v>32</v>
      </c>
      <c r="AX140" s="14" t="s">
        <v>84</v>
      </c>
      <c r="AY140" s="225" t="s">
        <v>118</v>
      </c>
    </row>
    <row r="141" spans="1:65" s="12" customFormat="1" ht="22.9" customHeight="1" x14ac:dyDescent="0.2">
      <c r="B141" s="170"/>
      <c r="C141" s="171"/>
      <c r="D141" s="172" t="s">
        <v>75</v>
      </c>
      <c r="E141" s="184" t="s">
        <v>148</v>
      </c>
      <c r="F141" s="184" t="s">
        <v>414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SUM(P142:P154)</f>
        <v>0</v>
      </c>
      <c r="Q141" s="178"/>
      <c r="R141" s="179">
        <f>SUM(R142:R154)</f>
        <v>0.28582999999999997</v>
      </c>
      <c r="S141" s="178"/>
      <c r="T141" s="180">
        <f>SUM(T142:T154)</f>
        <v>0.25</v>
      </c>
      <c r="AR141" s="181" t="s">
        <v>84</v>
      </c>
      <c r="AT141" s="182" t="s">
        <v>75</v>
      </c>
      <c r="AU141" s="182" t="s">
        <v>84</v>
      </c>
      <c r="AY141" s="181" t="s">
        <v>118</v>
      </c>
      <c r="BK141" s="183">
        <f>SUM(BK142:BK154)</f>
        <v>0</v>
      </c>
    </row>
    <row r="142" spans="1:65" s="2" customFormat="1" ht="24.2" customHeight="1" x14ac:dyDescent="0.2">
      <c r="A142" s="34"/>
      <c r="B142" s="35"/>
      <c r="C142" s="186" t="s">
        <v>140</v>
      </c>
      <c r="D142" s="186" t="s">
        <v>119</v>
      </c>
      <c r="E142" s="187" t="s">
        <v>416</v>
      </c>
      <c r="F142" s="188" t="s">
        <v>417</v>
      </c>
      <c r="G142" s="189" t="s">
        <v>411</v>
      </c>
      <c r="H142" s="190">
        <v>1</v>
      </c>
      <c r="I142" s="191"/>
      <c r="J142" s="192">
        <f>ROUND(I142*H142,2)</f>
        <v>0</v>
      </c>
      <c r="K142" s="188" t="s">
        <v>131</v>
      </c>
      <c r="L142" s="39"/>
      <c r="M142" s="193" t="s">
        <v>1</v>
      </c>
      <c r="N142" s="194" t="s">
        <v>41</v>
      </c>
      <c r="O142" s="71"/>
      <c r="P142" s="195">
        <f>O142*H142</f>
        <v>0</v>
      </c>
      <c r="Q142" s="195">
        <v>0.10037</v>
      </c>
      <c r="R142" s="195">
        <f>Q142*H142</f>
        <v>0.10037</v>
      </c>
      <c r="S142" s="195">
        <v>0.1</v>
      </c>
      <c r="T142" s="196">
        <f>S142*H142</f>
        <v>0.1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133</v>
      </c>
      <c r="AT142" s="197" t="s">
        <v>119</v>
      </c>
      <c r="AU142" s="197" t="s">
        <v>86</v>
      </c>
      <c r="AY142" s="17" t="s">
        <v>118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84</v>
      </c>
      <c r="BK142" s="198">
        <f>ROUND(I142*H142,2)</f>
        <v>0</v>
      </c>
      <c r="BL142" s="17" t="s">
        <v>133</v>
      </c>
      <c r="BM142" s="197" t="s">
        <v>559</v>
      </c>
    </row>
    <row r="143" spans="1:65" s="13" customFormat="1" ht="11.25" x14ac:dyDescent="0.2">
      <c r="B143" s="204"/>
      <c r="C143" s="205"/>
      <c r="D143" s="206" t="s">
        <v>190</v>
      </c>
      <c r="E143" s="207" t="s">
        <v>1</v>
      </c>
      <c r="F143" s="208" t="s">
        <v>419</v>
      </c>
      <c r="G143" s="205"/>
      <c r="H143" s="207" t="s">
        <v>1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190</v>
      </c>
      <c r="AU143" s="214" t="s">
        <v>86</v>
      </c>
      <c r="AV143" s="13" t="s">
        <v>84</v>
      </c>
      <c r="AW143" s="13" t="s">
        <v>32</v>
      </c>
      <c r="AX143" s="13" t="s">
        <v>76</v>
      </c>
      <c r="AY143" s="214" t="s">
        <v>118</v>
      </c>
    </row>
    <row r="144" spans="1:65" s="14" customFormat="1" ht="11.25" x14ac:dyDescent="0.2">
      <c r="B144" s="215"/>
      <c r="C144" s="216"/>
      <c r="D144" s="206" t="s">
        <v>190</v>
      </c>
      <c r="E144" s="217" t="s">
        <v>1</v>
      </c>
      <c r="F144" s="218" t="s">
        <v>84</v>
      </c>
      <c r="G144" s="216"/>
      <c r="H144" s="219">
        <v>1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190</v>
      </c>
      <c r="AU144" s="225" t="s">
        <v>86</v>
      </c>
      <c r="AV144" s="14" t="s">
        <v>86</v>
      </c>
      <c r="AW144" s="14" t="s">
        <v>32</v>
      </c>
      <c r="AX144" s="14" t="s">
        <v>84</v>
      </c>
      <c r="AY144" s="225" t="s">
        <v>118</v>
      </c>
    </row>
    <row r="145" spans="1:65" s="2" customFormat="1" ht="24.2" customHeight="1" x14ac:dyDescent="0.2">
      <c r="A145" s="34"/>
      <c r="B145" s="35"/>
      <c r="C145" s="237" t="s">
        <v>144</v>
      </c>
      <c r="D145" s="237" t="s">
        <v>277</v>
      </c>
      <c r="E145" s="238" t="s">
        <v>421</v>
      </c>
      <c r="F145" s="239" t="s">
        <v>422</v>
      </c>
      <c r="G145" s="240" t="s">
        <v>411</v>
      </c>
      <c r="H145" s="241">
        <v>1</v>
      </c>
      <c r="I145" s="242"/>
      <c r="J145" s="243">
        <f>ROUND(I145*H145,2)</f>
        <v>0</v>
      </c>
      <c r="K145" s="239" t="s">
        <v>131</v>
      </c>
      <c r="L145" s="244"/>
      <c r="M145" s="245" t="s">
        <v>1</v>
      </c>
      <c r="N145" s="246" t="s">
        <v>41</v>
      </c>
      <c r="O145" s="71"/>
      <c r="P145" s="195">
        <f>O145*H145</f>
        <v>0</v>
      </c>
      <c r="Q145" s="195">
        <v>1.11E-2</v>
      </c>
      <c r="R145" s="195">
        <f>Q145*H145</f>
        <v>1.11E-2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148</v>
      </c>
      <c r="AT145" s="197" t="s">
        <v>277</v>
      </c>
      <c r="AU145" s="197" t="s">
        <v>86</v>
      </c>
      <c r="AY145" s="17" t="s">
        <v>118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84</v>
      </c>
      <c r="BK145" s="198">
        <f>ROUND(I145*H145,2)</f>
        <v>0</v>
      </c>
      <c r="BL145" s="17" t="s">
        <v>133</v>
      </c>
      <c r="BM145" s="197" t="s">
        <v>560</v>
      </c>
    </row>
    <row r="146" spans="1:65" s="14" customFormat="1" ht="11.25" x14ac:dyDescent="0.2">
      <c r="B146" s="215"/>
      <c r="C146" s="216"/>
      <c r="D146" s="206" t="s">
        <v>190</v>
      </c>
      <c r="E146" s="217" t="s">
        <v>1</v>
      </c>
      <c r="F146" s="218" t="s">
        <v>84</v>
      </c>
      <c r="G146" s="216"/>
      <c r="H146" s="219">
        <v>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190</v>
      </c>
      <c r="AU146" s="225" t="s">
        <v>86</v>
      </c>
      <c r="AV146" s="14" t="s">
        <v>86</v>
      </c>
      <c r="AW146" s="14" t="s">
        <v>32</v>
      </c>
      <c r="AX146" s="14" t="s">
        <v>84</v>
      </c>
      <c r="AY146" s="225" t="s">
        <v>118</v>
      </c>
    </row>
    <row r="147" spans="1:65" s="2" customFormat="1" ht="24.2" customHeight="1" x14ac:dyDescent="0.2">
      <c r="A147" s="34"/>
      <c r="B147" s="35"/>
      <c r="C147" s="186" t="s">
        <v>148</v>
      </c>
      <c r="D147" s="186" t="s">
        <v>119</v>
      </c>
      <c r="E147" s="187" t="s">
        <v>425</v>
      </c>
      <c r="F147" s="188" t="s">
        <v>426</v>
      </c>
      <c r="G147" s="189" t="s">
        <v>411</v>
      </c>
      <c r="H147" s="190">
        <v>1</v>
      </c>
      <c r="I147" s="191"/>
      <c r="J147" s="192">
        <f>ROUND(I147*H147,2)</f>
        <v>0</v>
      </c>
      <c r="K147" s="188" t="s">
        <v>131</v>
      </c>
      <c r="L147" s="39"/>
      <c r="M147" s="193" t="s">
        <v>1</v>
      </c>
      <c r="N147" s="194" t="s">
        <v>41</v>
      </c>
      <c r="O147" s="71"/>
      <c r="P147" s="195">
        <f>O147*H147</f>
        <v>0</v>
      </c>
      <c r="Q147" s="195">
        <v>0.15056</v>
      </c>
      <c r="R147" s="195">
        <f>Q147*H147</f>
        <v>0.15056</v>
      </c>
      <c r="S147" s="195">
        <v>0.15</v>
      </c>
      <c r="T147" s="196">
        <f>S147*H147</f>
        <v>0.15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133</v>
      </c>
      <c r="AT147" s="197" t="s">
        <v>119</v>
      </c>
      <c r="AU147" s="197" t="s">
        <v>86</v>
      </c>
      <c r="AY147" s="17" t="s">
        <v>118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84</v>
      </c>
      <c r="BK147" s="198">
        <f>ROUND(I147*H147,2)</f>
        <v>0</v>
      </c>
      <c r="BL147" s="17" t="s">
        <v>133</v>
      </c>
      <c r="BM147" s="197" t="s">
        <v>561</v>
      </c>
    </row>
    <row r="148" spans="1:65" s="13" customFormat="1" ht="11.25" x14ac:dyDescent="0.2">
      <c r="B148" s="204"/>
      <c r="C148" s="205"/>
      <c r="D148" s="206" t="s">
        <v>190</v>
      </c>
      <c r="E148" s="207" t="s">
        <v>1</v>
      </c>
      <c r="F148" s="208" t="s">
        <v>419</v>
      </c>
      <c r="G148" s="205"/>
      <c r="H148" s="207" t="s">
        <v>1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190</v>
      </c>
      <c r="AU148" s="214" t="s">
        <v>86</v>
      </c>
      <c r="AV148" s="13" t="s">
        <v>84</v>
      </c>
      <c r="AW148" s="13" t="s">
        <v>32</v>
      </c>
      <c r="AX148" s="13" t="s">
        <v>76</v>
      </c>
      <c r="AY148" s="214" t="s">
        <v>118</v>
      </c>
    </row>
    <row r="149" spans="1:65" s="14" customFormat="1" ht="11.25" x14ac:dyDescent="0.2">
      <c r="B149" s="215"/>
      <c r="C149" s="216"/>
      <c r="D149" s="206" t="s">
        <v>190</v>
      </c>
      <c r="E149" s="217" t="s">
        <v>1</v>
      </c>
      <c r="F149" s="218" t="s">
        <v>84</v>
      </c>
      <c r="G149" s="216"/>
      <c r="H149" s="219">
        <v>1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190</v>
      </c>
      <c r="AU149" s="225" t="s">
        <v>86</v>
      </c>
      <c r="AV149" s="14" t="s">
        <v>86</v>
      </c>
      <c r="AW149" s="14" t="s">
        <v>32</v>
      </c>
      <c r="AX149" s="14" t="s">
        <v>84</v>
      </c>
      <c r="AY149" s="225" t="s">
        <v>118</v>
      </c>
    </row>
    <row r="150" spans="1:65" s="2" customFormat="1" ht="24.2" customHeight="1" x14ac:dyDescent="0.2">
      <c r="A150" s="34"/>
      <c r="B150" s="35"/>
      <c r="C150" s="237" t="s">
        <v>152</v>
      </c>
      <c r="D150" s="237" t="s">
        <v>277</v>
      </c>
      <c r="E150" s="238" t="s">
        <v>429</v>
      </c>
      <c r="F150" s="239" t="s">
        <v>430</v>
      </c>
      <c r="G150" s="240" t="s">
        <v>411</v>
      </c>
      <c r="H150" s="241">
        <v>1</v>
      </c>
      <c r="I150" s="242"/>
      <c r="J150" s="243">
        <f>ROUND(I150*H150,2)</f>
        <v>0</v>
      </c>
      <c r="K150" s="239" t="s">
        <v>131</v>
      </c>
      <c r="L150" s="244"/>
      <c r="M150" s="245" t="s">
        <v>1</v>
      </c>
      <c r="N150" s="246" t="s">
        <v>41</v>
      </c>
      <c r="O150" s="71"/>
      <c r="P150" s="195">
        <f>O150*H150</f>
        <v>0</v>
      </c>
      <c r="Q150" s="195">
        <v>2.3800000000000002E-2</v>
      </c>
      <c r="R150" s="195">
        <f>Q150*H150</f>
        <v>2.3800000000000002E-2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148</v>
      </c>
      <c r="AT150" s="197" t="s">
        <v>277</v>
      </c>
      <c r="AU150" s="197" t="s">
        <v>86</v>
      </c>
      <c r="AY150" s="17" t="s">
        <v>118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84</v>
      </c>
      <c r="BK150" s="198">
        <f>ROUND(I150*H150,2)</f>
        <v>0</v>
      </c>
      <c r="BL150" s="17" t="s">
        <v>133</v>
      </c>
      <c r="BM150" s="197" t="s">
        <v>562</v>
      </c>
    </row>
    <row r="151" spans="1:65" s="14" customFormat="1" ht="11.25" x14ac:dyDescent="0.2">
      <c r="B151" s="215"/>
      <c r="C151" s="216"/>
      <c r="D151" s="206" t="s">
        <v>190</v>
      </c>
      <c r="E151" s="217" t="s">
        <v>1</v>
      </c>
      <c r="F151" s="218" t="s">
        <v>84</v>
      </c>
      <c r="G151" s="216"/>
      <c r="H151" s="219">
        <v>1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190</v>
      </c>
      <c r="AU151" s="225" t="s">
        <v>86</v>
      </c>
      <c r="AV151" s="14" t="s">
        <v>86</v>
      </c>
      <c r="AW151" s="14" t="s">
        <v>32</v>
      </c>
      <c r="AX151" s="14" t="s">
        <v>84</v>
      </c>
      <c r="AY151" s="225" t="s">
        <v>118</v>
      </c>
    </row>
    <row r="152" spans="1:65" s="2" customFormat="1" ht="16.5" customHeight="1" x14ac:dyDescent="0.2">
      <c r="A152" s="34"/>
      <c r="B152" s="35"/>
      <c r="C152" s="186" t="s">
        <v>156</v>
      </c>
      <c r="D152" s="186" t="s">
        <v>119</v>
      </c>
      <c r="E152" s="187" t="s">
        <v>149</v>
      </c>
      <c r="F152" s="188" t="s">
        <v>433</v>
      </c>
      <c r="G152" s="189" t="s">
        <v>411</v>
      </c>
      <c r="H152" s="190">
        <v>3</v>
      </c>
      <c r="I152" s="191"/>
      <c r="J152" s="192">
        <f>ROUND(I152*H152,2)</f>
        <v>0</v>
      </c>
      <c r="K152" s="188" t="s">
        <v>1</v>
      </c>
      <c r="L152" s="39"/>
      <c r="M152" s="193" t="s">
        <v>1</v>
      </c>
      <c r="N152" s="194" t="s">
        <v>41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133</v>
      </c>
      <c r="AT152" s="197" t="s">
        <v>119</v>
      </c>
      <c r="AU152" s="197" t="s">
        <v>86</v>
      </c>
      <c r="AY152" s="17" t="s">
        <v>118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84</v>
      </c>
      <c r="BK152" s="198">
        <f>ROUND(I152*H152,2)</f>
        <v>0</v>
      </c>
      <c r="BL152" s="17" t="s">
        <v>133</v>
      </c>
      <c r="BM152" s="197" t="s">
        <v>434</v>
      </c>
    </row>
    <row r="153" spans="1:65" s="13" customFormat="1" ht="11.25" x14ac:dyDescent="0.2">
      <c r="B153" s="204"/>
      <c r="C153" s="205"/>
      <c r="D153" s="206" t="s">
        <v>190</v>
      </c>
      <c r="E153" s="207" t="s">
        <v>1</v>
      </c>
      <c r="F153" s="208" t="s">
        <v>419</v>
      </c>
      <c r="G153" s="205"/>
      <c r="H153" s="207" t="s">
        <v>1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190</v>
      </c>
      <c r="AU153" s="214" t="s">
        <v>86</v>
      </c>
      <c r="AV153" s="13" t="s">
        <v>84</v>
      </c>
      <c r="AW153" s="13" t="s">
        <v>32</v>
      </c>
      <c r="AX153" s="13" t="s">
        <v>76</v>
      </c>
      <c r="AY153" s="214" t="s">
        <v>118</v>
      </c>
    </row>
    <row r="154" spans="1:65" s="14" customFormat="1" ht="11.25" x14ac:dyDescent="0.2">
      <c r="B154" s="215"/>
      <c r="C154" s="216"/>
      <c r="D154" s="206" t="s">
        <v>190</v>
      </c>
      <c r="E154" s="217" t="s">
        <v>1</v>
      </c>
      <c r="F154" s="218" t="s">
        <v>128</v>
      </c>
      <c r="G154" s="216"/>
      <c r="H154" s="219">
        <v>3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190</v>
      </c>
      <c r="AU154" s="225" t="s">
        <v>86</v>
      </c>
      <c r="AV154" s="14" t="s">
        <v>86</v>
      </c>
      <c r="AW154" s="14" t="s">
        <v>32</v>
      </c>
      <c r="AX154" s="14" t="s">
        <v>84</v>
      </c>
      <c r="AY154" s="225" t="s">
        <v>118</v>
      </c>
    </row>
    <row r="155" spans="1:65" s="12" customFormat="1" ht="22.9" customHeight="1" x14ac:dyDescent="0.2">
      <c r="B155" s="170"/>
      <c r="C155" s="171"/>
      <c r="D155" s="172" t="s">
        <v>75</v>
      </c>
      <c r="E155" s="184" t="s">
        <v>152</v>
      </c>
      <c r="F155" s="184" t="s">
        <v>435</v>
      </c>
      <c r="G155" s="171"/>
      <c r="H155" s="171"/>
      <c r="I155" s="174"/>
      <c r="J155" s="185">
        <f>BK155</f>
        <v>0</v>
      </c>
      <c r="K155" s="171"/>
      <c r="L155" s="176"/>
      <c r="M155" s="177"/>
      <c r="N155" s="178"/>
      <c r="O155" s="178"/>
      <c r="P155" s="179">
        <f>SUM(P156:P164)</f>
        <v>0</v>
      </c>
      <c r="Q155" s="178"/>
      <c r="R155" s="179">
        <f>SUM(R156:R164)</f>
        <v>0.11541</v>
      </c>
      <c r="S155" s="178"/>
      <c r="T155" s="180">
        <f>SUM(T156:T164)</f>
        <v>4.0000000000000001E-3</v>
      </c>
      <c r="AR155" s="181" t="s">
        <v>84</v>
      </c>
      <c r="AT155" s="182" t="s">
        <v>75</v>
      </c>
      <c r="AU155" s="182" t="s">
        <v>84</v>
      </c>
      <c r="AY155" s="181" t="s">
        <v>118</v>
      </c>
      <c r="BK155" s="183">
        <f>SUM(BK156:BK164)</f>
        <v>0</v>
      </c>
    </row>
    <row r="156" spans="1:65" s="2" customFormat="1" ht="24.2" customHeight="1" x14ac:dyDescent="0.2">
      <c r="A156" s="34"/>
      <c r="B156" s="35"/>
      <c r="C156" s="186" t="s">
        <v>160</v>
      </c>
      <c r="D156" s="186" t="s">
        <v>119</v>
      </c>
      <c r="E156" s="187" t="s">
        <v>563</v>
      </c>
      <c r="F156" s="188" t="s">
        <v>564</v>
      </c>
      <c r="G156" s="189" t="s">
        <v>411</v>
      </c>
      <c r="H156" s="190">
        <v>1</v>
      </c>
      <c r="I156" s="191"/>
      <c r="J156" s="192">
        <f>ROUND(I156*H156,2)</f>
        <v>0</v>
      </c>
      <c r="K156" s="188" t="s">
        <v>131</v>
      </c>
      <c r="L156" s="39"/>
      <c r="M156" s="193" t="s">
        <v>1</v>
      </c>
      <c r="N156" s="194" t="s">
        <v>41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4.0000000000000001E-3</v>
      </c>
      <c r="T156" s="196">
        <f>S156*H156</f>
        <v>4.0000000000000001E-3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133</v>
      </c>
      <c r="AT156" s="197" t="s">
        <v>119</v>
      </c>
      <c r="AU156" s="197" t="s">
        <v>86</v>
      </c>
      <c r="AY156" s="17" t="s">
        <v>118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84</v>
      </c>
      <c r="BK156" s="198">
        <f>ROUND(I156*H156,2)</f>
        <v>0</v>
      </c>
      <c r="BL156" s="17" t="s">
        <v>133</v>
      </c>
      <c r="BM156" s="197" t="s">
        <v>565</v>
      </c>
    </row>
    <row r="157" spans="1:65" s="13" customFormat="1" ht="11.25" x14ac:dyDescent="0.2">
      <c r="B157" s="204"/>
      <c r="C157" s="205"/>
      <c r="D157" s="206" t="s">
        <v>190</v>
      </c>
      <c r="E157" s="207" t="s">
        <v>1</v>
      </c>
      <c r="F157" s="208" t="s">
        <v>419</v>
      </c>
      <c r="G157" s="205"/>
      <c r="H157" s="207" t="s">
        <v>1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190</v>
      </c>
      <c r="AU157" s="214" t="s">
        <v>86</v>
      </c>
      <c r="AV157" s="13" t="s">
        <v>84</v>
      </c>
      <c r="AW157" s="13" t="s">
        <v>32</v>
      </c>
      <c r="AX157" s="13" t="s">
        <v>76</v>
      </c>
      <c r="AY157" s="214" t="s">
        <v>118</v>
      </c>
    </row>
    <row r="158" spans="1:65" s="13" customFormat="1" ht="11.25" x14ac:dyDescent="0.2">
      <c r="B158" s="204"/>
      <c r="C158" s="205"/>
      <c r="D158" s="206" t="s">
        <v>190</v>
      </c>
      <c r="E158" s="207" t="s">
        <v>1</v>
      </c>
      <c r="F158" s="208" t="s">
        <v>566</v>
      </c>
      <c r="G158" s="205"/>
      <c r="H158" s="207" t="s">
        <v>1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190</v>
      </c>
      <c r="AU158" s="214" t="s">
        <v>86</v>
      </c>
      <c r="AV158" s="13" t="s">
        <v>84</v>
      </c>
      <c r="AW158" s="13" t="s">
        <v>32</v>
      </c>
      <c r="AX158" s="13" t="s">
        <v>76</v>
      </c>
      <c r="AY158" s="214" t="s">
        <v>118</v>
      </c>
    </row>
    <row r="159" spans="1:65" s="14" customFormat="1" ht="11.25" x14ac:dyDescent="0.2">
      <c r="B159" s="215"/>
      <c r="C159" s="216"/>
      <c r="D159" s="206" t="s">
        <v>190</v>
      </c>
      <c r="E159" s="217" t="s">
        <v>1</v>
      </c>
      <c r="F159" s="218" t="s">
        <v>84</v>
      </c>
      <c r="G159" s="216"/>
      <c r="H159" s="219">
        <v>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190</v>
      </c>
      <c r="AU159" s="225" t="s">
        <v>86</v>
      </c>
      <c r="AV159" s="14" t="s">
        <v>86</v>
      </c>
      <c r="AW159" s="14" t="s">
        <v>32</v>
      </c>
      <c r="AX159" s="14" t="s">
        <v>84</v>
      </c>
      <c r="AY159" s="225" t="s">
        <v>118</v>
      </c>
    </row>
    <row r="160" spans="1:65" s="2" customFormat="1" ht="24.2" customHeight="1" x14ac:dyDescent="0.2">
      <c r="A160" s="34"/>
      <c r="B160" s="35"/>
      <c r="C160" s="186" t="s">
        <v>8</v>
      </c>
      <c r="D160" s="186" t="s">
        <v>119</v>
      </c>
      <c r="E160" s="187" t="s">
        <v>567</v>
      </c>
      <c r="F160" s="188" t="s">
        <v>568</v>
      </c>
      <c r="G160" s="189" t="s">
        <v>411</v>
      </c>
      <c r="H160" s="190">
        <v>1</v>
      </c>
      <c r="I160" s="191"/>
      <c r="J160" s="192">
        <f>ROUND(I160*H160,2)</f>
        <v>0</v>
      </c>
      <c r="K160" s="188" t="s">
        <v>131</v>
      </c>
      <c r="L160" s="39"/>
      <c r="M160" s="193" t="s">
        <v>1</v>
      </c>
      <c r="N160" s="194" t="s">
        <v>41</v>
      </c>
      <c r="O160" s="71"/>
      <c r="P160" s="195">
        <f>O160*H160</f>
        <v>0</v>
      </c>
      <c r="Q160" s="195">
        <v>0.11241</v>
      </c>
      <c r="R160" s="195">
        <f>Q160*H160</f>
        <v>0.11241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133</v>
      </c>
      <c r="AT160" s="197" t="s">
        <v>119</v>
      </c>
      <c r="AU160" s="197" t="s">
        <v>86</v>
      </c>
      <c r="AY160" s="17" t="s">
        <v>118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84</v>
      </c>
      <c r="BK160" s="198">
        <f>ROUND(I160*H160,2)</f>
        <v>0</v>
      </c>
      <c r="BL160" s="17" t="s">
        <v>133</v>
      </c>
      <c r="BM160" s="197" t="s">
        <v>569</v>
      </c>
    </row>
    <row r="161" spans="1:65" s="13" customFormat="1" ht="11.25" x14ac:dyDescent="0.2">
      <c r="B161" s="204"/>
      <c r="C161" s="205"/>
      <c r="D161" s="206" t="s">
        <v>190</v>
      </c>
      <c r="E161" s="207" t="s">
        <v>1</v>
      </c>
      <c r="F161" s="208" t="s">
        <v>419</v>
      </c>
      <c r="G161" s="205"/>
      <c r="H161" s="207" t="s">
        <v>1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190</v>
      </c>
      <c r="AU161" s="214" t="s">
        <v>86</v>
      </c>
      <c r="AV161" s="13" t="s">
        <v>84</v>
      </c>
      <c r="AW161" s="13" t="s">
        <v>32</v>
      </c>
      <c r="AX161" s="13" t="s">
        <v>76</v>
      </c>
      <c r="AY161" s="214" t="s">
        <v>118</v>
      </c>
    </row>
    <row r="162" spans="1:65" s="14" customFormat="1" ht="11.25" x14ac:dyDescent="0.2">
      <c r="B162" s="215"/>
      <c r="C162" s="216"/>
      <c r="D162" s="206" t="s">
        <v>190</v>
      </c>
      <c r="E162" s="217" t="s">
        <v>1</v>
      </c>
      <c r="F162" s="218" t="s">
        <v>84</v>
      </c>
      <c r="G162" s="216"/>
      <c r="H162" s="219">
        <v>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190</v>
      </c>
      <c r="AU162" s="225" t="s">
        <v>86</v>
      </c>
      <c r="AV162" s="14" t="s">
        <v>86</v>
      </c>
      <c r="AW162" s="14" t="s">
        <v>32</v>
      </c>
      <c r="AX162" s="14" t="s">
        <v>84</v>
      </c>
      <c r="AY162" s="225" t="s">
        <v>118</v>
      </c>
    </row>
    <row r="163" spans="1:65" s="2" customFormat="1" ht="16.5" customHeight="1" x14ac:dyDescent="0.2">
      <c r="A163" s="34"/>
      <c r="B163" s="35"/>
      <c r="C163" s="237" t="s">
        <v>167</v>
      </c>
      <c r="D163" s="237" t="s">
        <v>277</v>
      </c>
      <c r="E163" s="238" t="s">
        <v>570</v>
      </c>
      <c r="F163" s="239" t="s">
        <v>571</v>
      </c>
      <c r="G163" s="240" t="s">
        <v>411</v>
      </c>
      <c r="H163" s="241">
        <v>1</v>
      </c>
      <c r="I163" s="242"/>
      <c r="J163" s="243">
        <f>ROUND(I163*H163,2)</f>
        <v>0</v>
      </c>
      <c r="K163" s="239" t="s">
        <v>131</v>
      </c>
      <c r="L163" s="244"/>
      <c r="M163" s="245" t="s">
        <v>1</v>
      </c>
      <c r="N163" s="246" t="s">
        <v>41</v>
      </c>
      <c r="O163" s="71"/>
      <c r="P163" s="195">
        <f>O163*H163</f>
        <v>0</v>
      </c>
      <c r="Q163" s="195">
        <v>3.0000000000000001E-3</v>
      </c>
      <c r="R163" s="195">
        <f>Q163*H163</f>
        <v>3.0000000000000001E-3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148</v>
      </c>
      <c r="AT163" s="197" t="s">
        <v>277</v>
      </c>
      <c r="AU163" s="197" t="s">
        <v>86</v>
      </c>
      <c r="AY163" s="17" t="s">
        <v>118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84</v>
      </c>
      <c r="BK163" s="198">
        <f>ROUND(I163*H163,2)</f>
        <v>0</v>
      </c>
      <c r="BL163" s="17" t="s">
        <v>133</v>
      </c>
      <c r="BM163" s="197" t="s">
        <v>572</v>
      </c>
    </row>
    <row r="164" spans="1:65" s="14" customFormat="1" ht="11.25" x14ac:dyDescent="0.2">
      <c r="B164" s="215"/>
      <c r="C164" s="216"/>
      <c r="D164" s="206" t="s">
        <v>190</v>
      </c>
      <c r="E164" s="217" t="s">
        <v>1</v>
      </c>
      <c r="F164" s="218" t="s">
        <v>84</v>
      </c>
      <c r="G164" s="216"/>
      <c r="H164" s="219">
        <v>1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190</v>
      </c>
      <c r="AU164" s="225" t="s">
        <v>86</v>
      </c>
      <c r="AV164" s="14" t="s">
        <v>86</v>
      </c>
      <c r="AW164" s="14" t="s">
        <v>32</v>
      </c>
      <c r="AX164" s="14" t="s">
        <v>84</v>
      </c>
      <c r="AY164" s="225" t="s">
        <v>118</v>
      </c>
    </row>
    <row r="165" spans="1:65" s="12" customFormat="1" ht="22.9" customHeight="1" x14ac:dyDescent="0.2">
      <c r="B165" s="170"/>
      <c r="C165" s="171"/>
      <c r="D165" s="172" t="s">
        <v>75</v>
      </c>
      <c r="E165" s="184" t="s">
        <v>474</v>
      </c>
      <c r="F165" s="184" t="s">
        <v>475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P166</f>
        <v>0</v>
      </c>
      <c r="Q165" s="178"/>
      <c r="R165" s="179">
        <f>R166</f>
        <v>0</v>
      </c>
      <c r="S165" s="178"/>
      <c r="T165" s="180">
        <f>T166</f>
        <v>0</v>
      </c>
      <c r="AR165" s="181" t="s">
        <v>84</v>
      </c>
      <c r="AT165" s="182" t="s">
        <v>75</v>
      </c>
      <c r="AU165" s="182" t="s">
        <v>84</v>
      </c>
      <c r="AY165" s="181" t="s">
        <v>118</v>
      </c>
      <c r="BK165" s="183">
        <f>BK166</f>
        <v>0</v>
      </c>
    </row>
    <row r="166" spans="1:65" s="2" customFormat="1" ht="24.2" customHeight="1" x14ac:dyDescent="0.2">
      <c r="A166" s="34"/>
      <c r="B166" s="35"/>
      <c r="C166" s="186" t="s">
        <v>171</v>
      </c>
      <c r="D166" s="186" t="s">
        <v>119</v>
      </c>
      <c r="E166" s="187" t="s">
        <v>477</v>
      </c>
      <c r="F166" s="188" t="s">
        <v>478</v>
      </c>
      <c r="G166" s="189" t="s">
        <v>250</v>
      </c>
      <c r="H166" s="190">
        <v>0.40100000000000002</v>
      </c>
      <c r="I166" s="191"/>
      <c r="J166" s="192">
        <f>ROUND(I166*H166,2)</f>
        <v>0</v>
      </c>
      <c r="K166" s="188" t="s">
        <v>131</v>
      </c>
      <c r="L166" s="39"/>
      <c r="M166" s="199" t="s">
        <v>1</v>
      </c>
      <c r="N166" s="200" t="s">
        <v>41</v>
      </c>
      <c r="O166" s="20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133</v>
      </c>
      <c r="AT166" s="197" t="s">
        <v>119</v>
      </c>
      <c r="AU166" s="197" t="s">
        <v>86</v>
      </c>
      <c r="AY166" s="17" t="s">
        <v>118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84</v>
      </c>
      <c r="BK166" s="198">
        <f>ROUND(I166*H166,2)</f>
        <v>0</v>
      </c>
      <c r="BL166" s="17" t="s">
        <v>133</v>
      </c>
      <c r="BM166" s="197" t="s">
        <v>479</v>
      </c>
    </row>
    <row r="167" spans="1:65" s="2" customFormat="1" ht="6.95" customHeight="1" x14ac:dyDescent="0.2">
      <c r="A167" s="3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39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algorithmName="SHA-512" hashValue="SDbJ7jG7ti8PJR/MMZHX2GoEpArEGr4d4+uTsDK9WbJWVZhMwOVujtakWVEhsVJFkI4q4nKE7YbB/wG8DNa/mg==" saltValue="uzxL1K4nke7hyKBoy3Pgg/+IkIZN/Wbgq96F8f+XQJmmMhDk8PSHzjz2NX3FxvsDB6PyeusjWFjOu6LwetEd5w==" spinCount="100000" sheet="1" objects="1" scenarios="1" formatColumns="0" formatRows="0" autoFilter="0"/>
  <autoFilter ref="C121:K16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Vedlejší rozpočtové...</vt:lpstr>
      <vt:lpstr>SO 101.1 - Chodník</vt:lpstr>
      <vt:lpstr>SO 101.2 - Zábradlí</vt:lpstr>
      <vt:lpstr>SO 102 - Chodník</vt:lpstr>
      <vt:lpstr>'Rekapitulace stavby'!Názvy_tisku</vt:lpstr>
      <vt:lpstr>'SO 101.1 - Chodník'!Názvy_tisku</vt:lpstr>
      <vt:lpstr>'SO 101.2 - Zábradlí'!Názvy_tisku</vt:lpstr>
      <vt:lpstr>'SO 102 - Chodník'!Názvy_tisku</vt:lpstr>
      <vt:lpstr>'VRN - Vedlejší rozpočtové...'!Názvy_tisku</vt:lpstr>
      <vt:lpstr>'Rekapitulace stavby'!Oblast_tisku</vt:lpstr>
      <vt:lpstr>'SO 101.1 - Chodník'!Oblast_tisku</vt:lpstr>
      <vt:lpstr>'SO 101.2 - Zábradlí'!Oblast_tisku</vt:lpstr>
      <vt:lpstr>'SO 102 - Chodník'!Oblast_tisku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Ruth</dc:creator>
  <cp:lastModifiedBy>Peterka Vít (MMB_PARO)</cp:lastModifiedBy>
  <cp:lastPrinted>2025-05-06T11:42:16Z</cp:lastPrinted>
  <dcterms:created xsi:type="dcterms:W3CDTF">2025-05-05T19:56:05Z</dcterms:created>
  <dcterms:modified xsi:type="dcterms:W3CDTF">2025-05-06T11:42:17Z</dcterms:modified>
</cp:coreProperties>
</file>